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CERSA\Desktop\TECHEXPERT\"/>
    </mc:Choice>
  </mc:AlternateContent>
  <bookViews>
    <workbookView xWindow="0" yWindow="0" windowWidth="11970" windowHeight="9600" tabRatio="634" firstSheet="1" activeTab="2"/>
  </bookViews>
  <sheets>
    <sheet name="RECAP PTBA 2021" sheetId="2" r:id="rId1"/>
    <sheet name="calcul" sheetId="3" state="hidden" r:id="rId2"/>
    <sheet name="PTBA 2021" sheetId="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2" l="1"/>
  <c r="C7" i="2"/>
  <c r="C5" i="2"/>
  <c r="A101" i="1" l="1"/>
  <c r="J44" i="3"/>
  <c r="K44" i="3" s="1"/>
  <c r="J39" i="3"/>
  <c r="J38" i="3"/>
  <c r="J37" i="3"/>
  <c r="X25" i="1"/>
  <c r="C4" i="2" s="1"/>
  <c r="C56" i="3"/>
  <c r="C58" i="3" s="1"/>
  <c r="C59" i="3" s="1"/>
  <c r="D59" i="3" s="1"/>
  <c r="A37" i="3"/>
  <c r="A38" i="3" s="1"/>
  <c r="A39" i="3" s="1"/>
  <c r="A40" i="3" s="1"/>
  <c r="A41" i="3" s="1"/>
  <c r="A42" i="3" s="1"/>
  <c r="A44" i="3" s="1"/>
  <c r="A45" i="3" s="1"/>
  <c r="A46" i="3" s="1"/>
  <c r="A47" i="3" s="1"/>
  <c r="A48" i="3" s="1"/>
  <c r="A49" i="3" s="1"/>
  <c r="A50" i="3" s="1"/>
  <c r="D31" i="3"/>
  <c r="D32" i="3"/>
  <c r="C6" i="2"/>
  <c r="A85" i="1"/>
  <c r="A38" i="1"/>
  <c r="A39" i="1" s="1"/>
  <c r="A40" i="1" s="1"/>
  <c r="D34" i="3" l="1"/>
  <c r="E34" i="3" s="1"/>
  <c r="J40" i="3"/>
  <c r="K40" i="3"/>
  <c r="K41" i="3" s="1"/>
  <c r="L41" i="3" s="1"/>
  <c r="C9" i="2"/>
  <c r="A73" i="1"/>
  <c r="A74" i="1" s="1"/>
  <c r="A75" i="1" s="1"/>
  <c r="A76" i="1" s="1"/>
  <c r="A77" i="1" s="1"/>
  <c r="D6" i="2" l="1"/>
  <c r="C24" i="3"/>
  <c r="D24" i="3" s="1"/>
  <c r="D9" i="3" l="1"/>
  <c r="E18" i="3" l="1"/>
  <c r="E17" i="3"/>
  <c r="D18" i="3"/>
  <c r="D17" i="3"/>
  <c r="E10" i="3"/>
  <c r="D10" i="3"/>
  <c r="E8" i="3"/>
  <c r="D8" i="3"/>
  <c r="H18" i="3"/>
  <c r="G18" i="3"/>
  <c r="H17" i="3"/>
  <c r="G17" i="3"/>
  <c r="H10" i="3"/>
  <c r="G10" i="3"/>
  <c r="H8" i="3"/>
  <c r="G8" i="3"/>
  <c r="F18" i="3"/>
  <c r="F17" i="3"/>
  <c r="F10" i="3"/>
  <c r="F8" i="3"/>
  <c r="C19" i="3"/>
  <c r="H19" i="3" s="1"/>
  <c r="B19" i="3"/>
  <c r="D19" i="3" s="1"/>
  <c r="C11" i="3"/>
  <c r="B11" i="3"/>
  <c r="D8" i="2"/>
  <c r="D7" i="2"/>
  <c r="D5" i="2"/>
  <c r="D4" i="2"/>
  <c r="A5" i="2"/>
  <c r="A6" i="2" s="1"/>
  <c r="A7" i="2" s="1"/>
  <c r="A8" i="2" s="1"/>
  <c r="A68" i="1"/>
  <c r="A69" i="1" s="1"/>
  <c r="A70" i="1" s="1"/>
  <c r="A71" i="1" s="1"/>
  <c r="H11" i="3" l="1"/>
  <c r="E11" i="3"/>
  <c r="C20" i="3"/>
  <c r="F20" i="3" s="1"/>
  <c r="G19" i="3"/>
  <c r="H20" i="3" s="1"/>
  <c r="G11" i="3"/>
  <c r="H13" i="3" s="1"/>
  <c r="D11" i="3"/>
  <c r="F19" i="3"/>
  <c r="E19" i="3"/>
  <c r="E20" i="3" s="1"/>
  <c r="I20" i="3" s="1"/>
  <c r="J20" i="3" s="1"/>
  <c r="E13" i="3"/>
  <c r="F11" i="3"/>
  <c r="C13" i="3"/>
  <c r="F13" i="3" s="1"/>
  <c r="D9" i="2"/>
  <c r="A93" i="1"/>
  <c r="A94" i="1" s="1"/>
  <c r="E9" i="2" l="1"/>
  <c r="E8" i="2"/>
  <c r="E5" i="2"/>
  <c r="E4" i="2"/>
  <c r="E7" i="2"/>
  <c r="E6" i="2"/>
  <c r="I13" i="3"/>
  <c r="A97" i="1"/>
  <c r="J13" i="3" l="1"/>
  <c r="I21" i="3"/>
  <c r="I22" i="3" s="1"/>
  <c r="A86" i="1"/>
  <c r="A32" i="1"/>
  <c r="A33" i="1" s="1"/>
  <c r="A35" i="1" s="1"/>
  <c r="A41" i="1" s="1"/>
  <c r="A43" i="1" s="1"/>
  <c r="A44" i="1" s="1"/>
  <c r="A45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48" i="1" l="1"/>
  <c r="A51" i="1" s="1"/>
  <c r="A52" i="1" s="1"/>
  <c r="A53" i="1" s="1"/>
  <c r="A54" i="1" s="1"/>
  <c r="A22" i="1"/>
  <c r="A23" i="1" s="1"/>
  <c r="A24" i="1" s="1"/>
  <c r="A25" i="1" s="1"/>
  <c r="A26" i="1" s="1"/>
  <c r="A27" i="1" s="1"/>
  <c r="A29" i="1"/>
  <c r="A30" i="1" s="1"/>
  <c r="A88" i="1"/>
  <c r="A89" i="1" s="1"/>
  <c r="A91" i="1" s="1"/>
  <c r="A56" i="1" l="1"/>
  <c r="A57" i="1" s="1"/>
  <c r="A98" i="1"/>
  <c r="A102" i="1" s="1"/>
  <c r="A103" i="1" l="1"/>
  <c r="A104" i="1" s="1"/>
  <c r="A105" i="1" s="1"/>
  <c r="A59" i="1"/>
  <c r="A60" i="1" s="1"/>
  <c r="A61" i="1" s="1"/>
  <c r="A62" i="1" s="1"/>
  <c r="A63" i="1" s="1"/>
  <c r="A80" i="1" l="1"/>
  <c r="A81" i="1" s="1"/>
  <c r="A82" i="1" s="1"/>
  <c r="A64" i="1"/>
  <c r="A65" i="1" s="1"/>
</calcChain>
</file>

<file path=xl/comments1.xml><?xml version="1.0" encoding="utf-8"?>
<comments xmlns="http://schemas.openxmlformats.org/spreadsheetml/2006/main">
  <authors>
    <author>Schenineda</author>
  </authors>
  <commentList>
    <comment ref="W6" authorId="0" shapeId="0">
      <text>
        <r>
          <rPr>
            <b/>
            <sz val="9"/>
            <color indexed="81"/>
            <rFont val="Tahoma"/>
            <family val="2"/>
          </rPr>
          <t>Schenineda:</t>
        </r>
        <r>
          <rPr>
            <sz val="9"/>
            <color indexed="81"/>
            <rFont val="Tahoma"/>
            <family val="2"/>
          </rPr>
          <t xml:space="preserve">
If the addition of an activity or component requires further clarification, state it. Expecially since COVID may alter center activities and focus</t>
        </r>
      </text>
    </comment>
  </commentList>
</comments>
</file>

<file path=xl/sharedStrings.xml><?xml version="1.0" encoding="utf-8"?>
<sst xmlns="http://schemas.openxmlformats.org/spreadsheetml/2006/main" count="1018" uniqueCount="354">
  <si>
    <t>USD</t>
  </si>
  <si>
    <t>XOF</t>
  </si>
  <si>
    <t>Composante</t>
  </si>
  <si>
    <t>Gouvernance et fonctionnement</t>
  </si>
  <si>
    <t>Excellence de l'enseignement et formation</t>
  </si>
  <si>
    <t>Excellence dans la recherche</t>
  </si>
  <si>
    <t>Impact de développement</t>
  </si>
  <si>
    <t>Infrastructures pédagogiques et de recherche</t>
  </si>
  <si>
    <t>Total</t>
  </si>
  <si>
    <t>Master</t>
  </si>
  <si>
    <t>INSCRIPTION</t>
  </si>
  <si>
    <t>ALLOCATIONS</t>
  </si>
  <si>
    <t>LOGEMENT</t>
  </si>
  <si>
    <t>UEMOA</t>
  </si>
  <si>
    <t>HORS UEMOA</t>
  </si>
  <si>
    <t>2020 (Togo)</t>
  </si>
  <si>
    <t>TOTAL</t>
  </si>
  <si>
    <t>Doctorat</t>
  </si>
  <si>
    <t>Maintenance équipement labo</t>
  </si>
  <si>
    <t>Tonège Sarl</t>
  </si>
  <si>
    <t>Stea</t>
  </si>
  <si>
    <t>DMA Multiservices</t>
  </si>
  <si>
    <t>Scnell Anschluss</t>
  </si>
  <si>
    <t>Matériel informatique</t>
  </si>
  <si>
    <t>Imprimantes</t>
  </si>
  <si>
    <t>ordinateurs portables</t>
  </si>
  <si>
    <t>Crédit de communication</t>
  </si>
  <si>
    <t>Etranger</t>
  </si>
  <si>
    <t>Coordonnateur</t>
  </si>
  <si>
    <t>Missions</t>
  </si>
  <si>
    <t xml:space="preserve">Agent Comptable </t>
  </si>
  <si>
    <t>indemnités</t>
  </si>
  <si>
    <t>Spécialiste en Gestion Financière</t>
  </si>
  <si>
    <t>billet</t>
  </si>
  <si>
    <t>Spécialiste en Passation de marché</t>
  </si>
  <si>
    <t>Test PCR</t>
  </si>
  <si>
    <t>Spécialiste en Communication</t>
  </si>
  <si>
    <t>Secrétaire de Direction</t>
  </si>
  <si>
    <t>Secrétaire Administrateur Civil</t>
  </si>
  <si>
    <t>secretaire Accueil</t>
  </si>
  <si>
    <t>Mision d'enseignement</t>
  </si>
  <si>
    <t xml:space="preserve">Directeur Adjoint </t>
  </si>
  <si>
    <t>Chef Service suivi- évaluation et qualité</t>
  </si>
  <si>
    <t>Chef Service Recherche et Développement</t>
  </si>
  <si>
    <t>Chef Service Formation</t>
  </si>
  <si>
    <t>Chef Service Partenariat</t>
  </si>
  <si>
    <t>Chargé d’Unité Expérimentale</t>
  </si>
  <si>
    <t>Responsable du suivi du processus d’accréditation</t>
  </si>
  <si>
    <t>Responsable Parcours Biotechnologie et Génétique Avicole</t>
  </si>
  <si>
    <t xml:space="preserve">Responsable Parcours Biosécurité et Bio sureté </t>
  </si>
  <si>
    <t>Responsable Parcours Socio-économie et Marketing de la filière</t>
  </si>
  <si>
    <t>Responsable Parcours procédés de transformation et Sécurité sanitaire des produits avicoles</t>
  </si>
  <si>
    <t>Standard</t>
  </si>
  <si>
    <t>post doc</t>
  </si>
  <si>
    <t>Nom du centre</t>
  </si>
  <si>
    <t>CENTRE D'EXCELLENCE REGIONAL SUR LES SCIENCES AVIAIRES</t>
  </si>
  <si>
    <t>Institution</t>
  </si>
  <si>
    <t>UNIVERSITE DE LOME</t>
  </si>
  <si>
    <t>Dans les délais prévus</t>
  </si>
  <si>
    <t>Pays</t>
  </si>
  <si>
    <t>TOGO</t>
  </si>
  <si>
    <t>Leader du centre</t>
  </si>
  <si>
    <t>Prof. TONA Kokou</t>
  </si>
  <si>
    <t>En retard sur le programme</t>
  </si>
  <si>
    <t>Plan de travail annuel (mois XXX-mois XXX, année)</t>
  </si>
  <si>
    <t>01/01-12/31-2021</t>
  </si>
  <si>
    <t>Activités du plan de travail</t>
  </si>
  <si>
    <t>Description</t>
  </si>
  <si>
    <t xml:space="preserve">Contribution des partenaires (le cas échéant)
</t>
  </si>
  <si>
    <t>2021 Y2Q1</t>
  </si>
  <si>
    <t>2021 Y2Q2</t>
  </si>
  <si>
    <t>2021 Y2Q3</t>
  </si>
  <si>
    <t>2021 Y2Q4</t>
  </si>
  <si>
    <t xml:space="preserve">Etapes / Résultats
</t>
  </si>
  <si>
    <t xml:space="preserve">Si NOUVEAU, fournir une justification
</t>
  </si>
  <si>
    <t>Budget estimé ($)</t>
  </si>
  <si>
    <t>Estimation des recettes ($)</t>
  </si>
  <si>
    <t>Contribution du partenaire ($)</t>
  </si>
  <si>
    <t>Responsible</t>
  </si>
  <si>
    <t>Jan</t>
  </si>
  <si>
    <t>Feb</t>
  </si>
  <si>
    <t>Mar</t>
  </si>
  <si>
    <t>Avr</t>
  </si>
  <si>
    <t>Mai</t>
  </si>
  <si>
    <t>Jui</t>
  </si>
  <si>
    <t>Jul</t>
  </si>
  <si>
    <t>Aout</t>
  </si>
  <si>
    <t>Sep</t>
  </si>
  <si>
    <t>Oct</t>
  </si>
  <si>
    <t>Nov</t>
  </si>
  <si>
    <t>Dec</t>
  </si>
  <si>
    <t>Action 1: GOUVERNACE ET FONCTIONNEMENT \Action du DLI6</t>
  </si>
  <si>
    <t>Activité</t>
  </si>
  <si>
    <t>Sous-action 1a: Fonctionnement de l'Administration\</t>
  </si>
  <si>
    <t>Insertion et publication</t>
  </si>
  <si>
    <t>Publier dans le quotidien national et autres  des avis à manifestation d'intérêt, des appels d'offres, des appels à candidature pour les formations  dans le quotidien national et autres</t>
  </si>
  <si>
    <t>X</t>
  </si>
  <si>
    <t xml:space="preserve">Avis publiés conformément aux procédures
Transparence assurée </t>
  </si>
  <si>
    <t xml:space="preserve">Unité de Coordination </t>
  </si>
  <si>
    <t>Réunions semestrielles du Comité de pilotage  CERSA</t>
  </si>
  <si>
    <t>Evaluer périodiquement le niveau d'exécution des activités</t>
  </si>
  <si>
    <t>Plan d'actions approuvé et suivi</t>
  </si>
  <si>
    <t>Rémunérations du personnel technique recruté</t>
  </si>
  <si>
    <t>Rémunérer le personnel contractuel (Spécialistes en gestion financière, en passation des marchés, en communication , post docs et techniciens de laboratoire)</t>
  </si>
  <si>
    <t>Personnel contractuel rémunéré</t>
  </si>
  <si>
    <t>Réunions périodiques de l'administration</t>
  </si>
  <si>
    <t>Faire les points de la feuille de route  périodique</t>
  </si>
  <si>
    <t xml:space="preserve">4 réunions organisées par mois </t>
  </si>
  <si>
    <t>Communication pour la promotion du CERSA</t>
  </si>
  <si>
    <t>Promouvoir le CERSA dans la sous région(visite de chancellerie des universités, média, web etc)</t>
  </si>
  <si>
    <t>Visites de chancellerie des universités d'au moins deux pays de la sous-region dont les étudiants ne sont pas inscrits au CERSA</t>
  </si>
  <si>
    <t xml:space="preserve">Equipement de l'administration en matériel informatique et de bureau </t>
  </si>
  <si>
    <t>Renforcer le parc informatique du centre (achat de trois imprimante et trois ordinateurs portables)</t>
  </si>
  <si>
    <t>3 ordinateurs et 3 imprimantes acquis</t>
  </si>
  <si>
    <t>Abonnement internet</t>
  </si>
  <si>
    <t>Renouveler l'abonnement internet et renforcer la connection</t>
  </si>
  <si>
    <t xml:space="preserve">connexion internet pour au moins 20 personnes </t>
  </si>
  <si>
    <t xml:space="preserve">Maintenance des équipements informatiques et renouvellement anti-virus </t>
  </si>
  <si>
    <t>Entretenir périodiquement  le pack matériel informatique</t>
  </si>
  <si>
    <t>Maintenance préventive et/ou curratuve de 30 ordinateurs, 6 imprimantes, 2 photocopieurs et 2 scanners</t>
  </si>
  <si>
    <t xml:space="preserve">Renforcement de capacités  du personnel administratif et de l'UL sur les procédures de la Banque mondiale </t>
  </si>
  <si>
    <t>Renforcer la capacité du personnel technique contractuel et de l'UL  en gestion de projet, suivi-évaluation, passation des marchés, en communication et en gestion financière)</t>
  </si>
  <si>
    <t>Directeur et directeur-adjoint formés en gestion de projets</t>
  </si>
  <si>
    <t>Maintenance et animation du site web du CERSA</t>
  </si>
  <si>
    <t>Améliorer les statistiques de visite sur  le site web www.cersa-togo.org</t>
  </si>
  <si>
    <t>Rapports d'audit interne, externe et de gestion publiés, statistiques de visite du site web améliorées</t>
  </si>
  <si>
    <t>Abonnement aux journaux (presses nationales et internationales)</t>
  </si>
  <si>
    <t>s'abonner aux journaux nationaux et internationaux</t>
  </si>
  <si>
    <t>Presses disponibles</t>
  </si>
  <si>
    <t xml:space="preserve">Fonctionnement du matériel roulant </t>
  </si>
  <si>
    <t>Faciliter  le déplacement administratif au personnel administratif et technique du centre</t>
  </si>
  <si>
    <t>Matériel roulant assuré, et opérationnel</t>
  </si>
  <si>
    <t xml:space="preserve">Achat de crédits communication </t>
  </si>
  <si>
    <t>Faciliter la communication entre les membres de l'équipe technique</t>
  </si>
  <si>
    <t>Communication entre personnel assurée</t>
  </si>
  <si>
    <t>Organisation des missions  (voyage et sejour)</t>
  </si>
  <si>
    <t>Prendre en charge le personnel en mission (achat de billet, indemnités de mission, Test PCR )</t>
  </si>
  <si>
    <t xml:space="preserve">Déplacement et séjour pris en charge </t>
  </si>
  <si>
    <t>Acquisition de fournitures de bureau</t>
  </si>
  <si>
    <t>Disposer de consommable de bureau et informatique</t>
  </si>
  <si>
    <t>Fournitures de bureau disponible</t>
  </si>
  <si>
    <t>Entretien des infrastructures du CERSA</t>
  </si>
  <si>
    <t>Assurer la propreté des bureaux et laboratoires du centre</t>
  </si>
  <si>
    <t>Hygiène et propreté garanties aux bureaux, labo et salle de classe</t>
  </si>
  <si>
    <t>Souscription de police d'assurance du personnel</t>
  </si>
  <si>
    <t>Assurer santé et la sécurité du  personnel auprès des compagnies d'assurance</t>
  </si>
  <si>
    <t>Santé et sécurité assurée pour le personnel contractuel</t>
  </si>
  <si>
    <t xml:space="preserve">Règlement des frais bancaires </t>
  </si>
  <si>
    <t>Assurer les charges financières relatives à la gestion du compte bancaire et différentes transactions financières</t>
  </si>
  <si>
    <t>Frais bancaires acquittés</t>
  </si>
  <si>
    <t>Sous-Action 1b: Suivi-évaluation  de la performance fiduciaire</t>
  </si>
  <si>
    <t>Suivi-évaluation de la gestion fiduciaire</t>
  </si>
  <si>
    <t>Organiser les audits internes et externes du centre</t>
  </si>
  <si>
    <t>3 rapports d'audit interne et 1 rapport d'audit externe de la gestion financière et de la passation des marchés</t>
  </si>
  <si>
    <t>Directeur/SGF/SPM</t>
  </si>
  <si>
    <t>Mise à jour du logiciel de gestion financière</t>
  </si>
  <si>
    <t>Acquérir une licence du  logiciel Tom²pro doté de caractéristiques multiprojets, multidonateurs et multisites</t>
  </si>
  <si>
    <t>Logiciel Tom²pro multiprojets, mulisites et multidonateurs opérationalisé</t>
  </si>
  <si>
    <t>Sous-Action 1c: Suivi et contrôle des activités de recherche</t>
  </si>
  <si>
    <t>Evaluation et approbation des projets des différentes thématiques de recherche</t>
  </si>
  <si>
    <t>Valider de nouvelles thématiques de recherches</t>
  </si>
  <si>
    <t>Nouvelles thématiques approuvées</t>
  </si>
  <si>
    <t>DA/Chef service recherche et developpement</t>
  </si>
  <si>
    <t>Soutien et coordination de la production  scientifique</t>
  </si>
  <si>
    <t xml:space="preserve">Frais de publication des articles scientifiques </t>
  </si>
  <si>
    <t>Frais de publication et édition d'article scientifique pris en charge par le centre</t>
  </si>
  <si>
    <t>Sous-Action 1d: Suivi semestriel des activités d'enseignement et de formation</t>
  </si>
  <si>
    <t>Coordination de la formation</t>
  </si>
  <si>
    <t xml:space="preserve"> Organisation des enseignements, journée d'intégration, recherche et supervision des stages</t>
  </si>
  <si>
    <t>Supervision de stage et co-supervision des expérimenations</t>
  </si>
  <si>
    <t>Stages et expérimentations supervisés</t>
  </si>
  <si>
    <t>Directeur Adjoin/Chef servaice formation</t>
  </si>
  <si>
    <t>Action 2: EXCELLENCE DANS L'ENSEIGNEMENT ET LA FORMATION\Action du DLI 3-4</t>
  </si>
  <si>
    <t>Sous-Action 2a: Developpement de programme de formation</t>
  </si>
  <si>
    <t>Développement d'une formation certifiante en chaine de valeur avicole</t>
  </si>
  <si>
    <t>Développer un curricula de 60 crédits prenant en compte tous les maillons de la filière avicole</t>
  </si>
  <si>
    <t>Appui technique et conseil</t>
  </si>
  <si>
    <t>Curricula développés</t>
  </si>
  <si>
    <t>Développement d'un programme de formation de courte durée en marketing des produits avicoles</t>
  </si>
  <si>
    <t>Développer un curricula de la formation de courte durée en marketing des produits avicoles (conservation,conditionnement, e-commerce, distribution)
 cibles:  femmes  engagées dans la  commercialisation des produits avicoles</t>
  </si>
  <si>
    <t>Alimentation et nutrition animale</t>
  </si>
  <si>
    <t>Développer un curricula de master l'alimentation et la nutrition animale en vue de renforcer le maillon faible du sous secteur d'élevage représentatnt 50  à 70% des coûts de production.
 Etudiants</t>
  </si>
  <si>
    <t>DA/Chef service formation/Commission ad hoc</t>
  </si>
  <si>
    <t>Bio-éthique et bien-être des animaux domestiques</t>
  </si>
  <si>
    <t>Développer un curricula de master sur la bio-éthique et le bien être des animaux domestiques en vue du respect du droit des animaux.
 Cibles : étudiants</t>
  </si>
  <si>
    <t>Curricula de master sur la bio-éthique disponibles</t>
  </si>
  <si>
    <t>Sous-Action 2b: Formation des étudiants en Master et Doctorat</t>
  </si>
  <si>
    <t>Mission d'enseignement et de recherche</t>
  </si>
  <si>
    <t xml:space="preserve">Impliquer les partenaires pour  une formation de qualité </t>
  </si>
  <si>
    <t>Mission d'enseignement et appui à la recherche</t>
  </si>
  <si>
    <t xml:space="preserve">Les cours sont effectivement assurés </t>
  </si>
  <si>
    <t>Allocations d'études aux étudiants sélectionnés en master</t>
  </si>
  <si>
    <t>Mettre des étudiants régionaux  dans de conditions d'études acceptables (Inscription, hebergement et allocations de subsistance pour 44 régionaux)</t>
  </si>
  <si>
    <t>Sélection de 40 nouveaux étudiants en master
25 étudiants en fin de formation</t>
  </si>
  <si>
    <t>Directeur/DA/Chef service formation/ SGF</t>
  </si>
  <si>
    <t>Allocations d'études aux étudiants sélectionnés aux doctorants</t>
  </si>
  <si>
    <t>Mettre des étudiants régionaux  dans de conditions d'études acceptables (inscription, hebergement et allocations de subsistance pour 28 régionaux)</t>
  </si>
  <si>
    <t>Sélection de 10 nouveaux étudiants en master
20 étudiants en fin de formation</t>
  </si>
  <si>
    <t>Sous-Action 2c: Formation modulaire et de courte durée</t>
  </si>
  <si>
    <t>Formations modulaires spécialisées pour les professionnels différents acteurs de la filière</t>
  </si>
  <si>
    <t>Renforcément des capacités des aviculteurs pour implémentation des résultats des recherches( procédés de transformation, alimentation des volailles, production de poussins d'un jour,</t>
  </si>
  <si>
    <t>Appui à l'identification des besoins de formation en aviculture et selections des apprenants</t>
  </si>
  <si>
    <t>Formation d'au moins 80  acteurs de la filière avicole au Togo, au Bénin, au Burkina-Faso et au Ghana</t>
  </si>
  <si>
    <t>Directeur/DA/Chef service formation</t>
  </si>
  <si>
    <t>Action 3: EXCELLENCE DANS LA RECHERCHE\Action du DLI 5</t>
  </si>
  <si>
    <t>Sous-Action 3a: Techniques innovantes de productions avicoles</t>
  </si>
  <si>
    <t>Détermination des normes d'élevage des volailles en zones tropicales</t>
  </si>
  <si>
    <t>Disposer des données sur les différentes populations des pintades  dans la région, Caractérisation des techniques de production avicole</t>
  </si>
  <si>
    <t xml:space="preserve">Appui à la recherche
Transfert de connaissance
Participation aux jurys </t>
  </si>
  <si>
    <t>Un programme de la mue artificielle des reproducteurs de poule élaboré
Une publication scientifique
Un mémoire de master finalisé  
Paramètres morpho-biométrique et moléculaire des populations locales de pintades caractérisés
Une thèse de doctorat finalisée
Une publication scientifique</t>
  </si>
  <si>
    <t>Chef service recherche et développement/Directeur de parcours/Etudiants</t>
  </si>
  <si>
    <t>Etude des déterminants de la qualité des poussins/dindonneaux/pintadeaux/canetons d'un jour</t>
  </si>
  <si>
    <t>Etudier la performance et les paramètres physiologiques en fonction des conditions environnementales</t>
  </si>
  <si>
    <t>Effets des facteurs d'incubation des œufs de volailles sur la qualité des progénitures
2 mémoires de master finalisés</t>
  </si>
  <si>
    <t>Développement de techniques de diagnostic, contrôle et traitements des maladies des volailles</t>
  </si>
  <si>
    <t>Meilleure connaissance des symptômes et lésions, diagnostic expérimental, utilisations des plantes médicinales, stratégie de contrôle</t>
  </si>
  <si>
    <t>Efficaité des plantes à propriétés prébiotiques déterminée
Deux publications scientifiques
Une thèse de doctorat finalisée
Un mémoire de master finalisé
Sous-produits agroindutriels à propriétés pré/probiotiques identifiés</t>
  </si>
  <si>
    <t>Amélioration génétique des volailles</t>
  </si>
  <si>
    <t xml:space="preserve">Biodiversité et protection de l'espèce en voie de disparition </t>
  </si>
  <si>
    <t>Noyaux de parentaux de trois races de poules et d'une race de pintades mis en place
3 Mémoires de master finalisés</t>
  </si>
  <si>
    <t>Sous-action 3b: Post-récolte des produits avicoles- transformation</t>
  </si>
  <si>
    <t>Développement de technologies innovantes de transformation et de conservation des produits avicoles (biscuits, saucisses et mayonnaises label CERSA</t>
  </si>
  <si>
    <t>Développer des technologies innovantes pour améliorer la sécurité alimentaire</t>
  </si>
  <si>
    <t>diagnostic du système de fumage de poulet et caractéistiques des poulets fumés détermiés
Une thèse de doctorat finalisée
Une publication scientifique</t>
  </si>
  <si>
    <t>Inventaire des méthodes de transformation et de conservation des produits de volailles</t>
  </si>
  <si>
    <t>Qualité nutritionnelle du poulet grillé déterminée
Une thèse finalisée
Une publication</t>
  </si>
  <si>
    <t>Directeur/SPM/SGF</t>
  </si>
  <si>
    <t>Sous-Action 3c: Alimentation et nutrition animale</t>
  </si>
  <si>
    <t>Impact de l'alimentation des volailles sur leurs performances</t>
  </si>
  <si>
    <t>Etudier le système d'alimentation séquentielle des volailles en climat chaud et humide</t>
  </si>
  <si>
    <t>Programme d'alimentation séquentielle des poulets de chair élaboré
Une publication scientifique
Une thèse de doctorat finaliséé
Un mémoire de master finalisé
Deux articles scientifiques</t>
  </si>
  <si>
    <t>Chef service recherche et développement/Directeur de thèse et mémoire/Etudiants</t>
  </si>
  <si>
    <t>Identification de sources de protéines alternatives pour l'alimentation des volailles</t>
  </si>
  <si>
    <t>Etudier effet de substitution dela farine de poisson par la farine d'asticotsde mouches soldates sur la performance zootechniques des volailles</t>
  </si>
  <si>
    <t>Effets de l'incorporation de la farine d'asticots de mouche soldate sur les performances de production d'œufs de table déterminés
Deux memoires de master finalisés</t>
  </si>
  <si>
    <t>Alimentation des reproducteurs</t>
  </si>
  <si>
    <t>Etablir les normes nutritionnelles des reproducteurs en milieu tropical</t>
  </si>
  <si>
    <t>Formules alimentaires, pour les différentes phases de développement des noyaux des parentaux mis en place, établis</t>
  </si>
  <si>
    <t>Valorisation des ingrédients alimentaires non conventionnels</t>
  </si>
  <si>
    <t>Etudier le profil chimique de l'huile de palme et ses effets sur les paramètres physiologiques et de production des poules pondeuses de souche ISA BROWN</t>
  </si>
  <si>
    <t>Effet des ressources alimentaires locales non conventionnelles sur les performances déterminés
Une thèse finalisée
Un mémoire de master finalisé
Une publication scientifique</t>
  </si>
  <si>
    <t>Evaluation des rations alimentaires sur les performances des volailles</t>
  </si>
  <si>
    <t>Etablir les normes nutritionnelles pour des écotypes de volailles de race locale</t>
  </si>
  <si>
    <t>Effet des différentes rations alimentaires sur les performances déterminés
Un mémoire de master finalisé</t>
  </si>
  <si>
    <t>Incorporation de plantes médicinales et de sous produits agro-industriels (lactosérum, lis) ayant des propriétés pré/probiotiques</t>
  </si>
  <si>
    <t>Etudier l'effet des ingredients ayant des propriétés pré/probiotiques sur la performance des volailles (paramètres zootechniques et biochimiques)</t>
  </si>
  <si>
    <t>Efficaité des plantes à propriétés prébiotiques déterminée
Une publication scientifique
Un mémoire de master finalisé
Sous-produits agroindutriels à propriétés pré/probiotiques identifiés</t>
  </si>
  <si>
    <t>Approvisionnement en ingrédients pour la production d'aliments de volailles</t>
  </si>
  <si>
    <t>Production de provende pour alimentation des sujets dans le cadre de la conduite des expérimentations</t>
  </si>
  <si>
    <t>Sous-Action 3d: Analyse socio-économique de la filière avicole</t>
  </si>
  <si>
    <t>Analyse des déterminants de l'efficacité des fermes avicoles productrices d'œufs</t>
  </si>
  <si>
    <t xml:space="preserve"> optimisation des facteurs de production ; accompagner la politique de développement de la filière disponible ; </t>
  </si>
  <si>
    <t>Un mémoire de master</t>
  </si>
  <si>
    <t>Evaluation de l'impact économique de la production avicole sur le revenu des agriculteurs</t>
  </si>
  <si>
    <t>Amélioration des capacités technique et organisationnelle et de management de la filière</t>
  </si>
  <si>
    <t>Un mémoire de master, un article</t>
  </si>
  <si>
    <t>Analyse de la dynamique des flux commerciaux des volailles et produits de volailles</t>
  </si>
  <si>
    <t>Etudier l'impact des flux commerciaux des volailles et produits de volailles sur le revenu des ménages</t>
  </si>
  <si>
    <t>Deux mémoires et un article scientifique</t>
  </si>
  <si>
    <t>Impact de la réglementation et de la fiscalité sur la performance de la filière avicole</t>
  </si>
  <si>
    <t>Etudier l'impact des dispositions réglémentaires et fiscales sur la viabilité des indusries avicoles</t>
  </si>
  <si>
    <t xml:space="preserve">Un mémoire et un article </t>
  </si>
  <si>
    <t>Cartographie de la filière avicole</t>
  </si>
  <si>
    <t>Etablir la géolocalisation des exploitations avicoles au Togo</t>
  </si>
  <si>
    <t>Une communication</t>
  </si>
  <si>
    <t>Sous-Action 3e: Consommables et maintenances</t>
  </si>
  <si>
    <t>Consommables de laboratoires</t>
  </si>
  <si>
    <t>Réactifs, de milieu de culture et de boite de petri, pipettes, microplaque</t>
  </si>
  <si>
    <t>Consommables de laboratoire acquis</t>
  </si>
  <si>
    <t>Œufs à couver et poussins d'un jour</t>
  </si>
  <si>
    <t>Un dispositif d'approvisionnement en œufs à couver et poussins d'un jour mis en place.</t>
  </si>
  <si>
    <t>Œufs à couver et poussins d'un jour acquis</t>
  </si>
  <si>
    <t>Produits vétérinaires</t>
  </si>
  <si>
    <t>Un dispositif d'approvisionnement en produits vétérinaires mise en place.</t>
  </si>
  <si>
    <t>Produits vétérinaires acquis</t>
  </si>
  <si>
    <t>Fourniture et installation d'oxygène médical</t>
  </si>
  <si>
    <t>Opérationnaliser la bombe calorimétrique</t>
  </si>
  <si>
    <t>Oxygène médical disponible au laboratoire</t>
  </si>
  <si>
    <t xml:space="preserve">Maintenance des équipements et matériels de laboratoire </t>
  </si>
  <si>
    <t>Rapports de travaux de recherche;  mémoires de master et publications scientifiques</t>
  </si>
  <si>
    <t>Maintenace préventive des équipements de laboratoire est faite</t>
  </si>
  <si>
    <t>Action 4: IMPACT DE DEVELOPPEMENT\Action du DLI 2-DLI4</t>
  </si>
  <si>
    <t>Sous-Action 4a: Mise en place d'une unité d'entrepreneuriat avicole de référence</t>
  </si>
  <si>
    <t>Unité d'entrepreneuriat avicole (Mise en place d'une unité d'entrepreneuriat avicole de référence)</t>
  </si>
  <si>
    <t>Offrir un cadre de travail au startup, incubateur</t>
  </si>
  <si>
    <t xml:space="preserve">Un comité de gestion est mis en place </t>
  </si>
  <si>
    <t>Appui aux initiatives entrepreneuriales des jeunes diplômés et aux programmes d'enseignements des fellows (assistantship)</t>
  </si>
  <si>
    <t>Soutenir les étudiants candidats à l'entrepreneuriat dans la filière avicole</t>
  </si>
  <si>
    <t xml:space="preserve">Un comité de gestion est mis en place 
Des critères de sélection des bénéfiaciaires sont édictés 
Un appel à projets est lancé </t>
  </si>
  <si>
    <t>Acquisition de matériel roulant (Pick up)</t>
  </si>
  <si>
    <t>Assurer la liaison entre l'unité entreprenariat et les unités expérimentales</t>
  </si>
  <si>
    <t>Déplacements des étudiants et enseignants entre les unités expérimentales et le laboratoire assurés</t>
  </si>
  <si>
    <t>Sous-Action 4b: Fonctionnement de l'alumni</t>
  </si>
  <si>
    <t>Mise en place de l'alumni</t>
  </si>
  <si>
    <t>Créer un réseau d'anciens étudiants capable d'impacter la filière avicole</t>
  </si>
  <si>
    <t xml:space="preserve">Une cérémonie de lancement de CERSA ALUMNI est organisée avec un bureau fonctionnel </t>
  </si>
  <si>
    <t>Edition semestrielle d'un bulletin des alumni</t>
  </si>
  <si>
    <t>Informer les acteurs clés sur la vie et les activités du CERSA </t>
  </si>
  <si>
    <t xml:space="preserve">Les deux numéros annuels du bulletin sont édités </t>
  </si>
  <si>
    <t>Directeur/SCOM/SPM/SGF</t>
  </si>
  <si>
    <t>Evaluation périodique des acquis de la formation</t>
  </si>
  <si>
    <t xml:space="preserve">Actualiser les programmes de formation </t>
  </si>
  <si>
    <t>Statistiques sur l'employabilité des diplômés du centre disponible</t>
  </si>
  <si>
    <t>Sous-Action 4c: Adoption des technologies  par les acteurs de la filière</t>
  </si>
  <si>
    <t>Séminaires sur les technologies développées</t>
  </si>
  <si>
    <t>Partager  les résultats de recherche  du CERSA avec les parenaires sectoriels et scientifiques</t>
  </si>
  <si>
    <t>Résultats des recherches partagés</t>
  </si>
  <si>
    <t>Chef service partenariat/Chef service suivi-évaluation</t>
  </si>
  <si>
    <t>Human/success stories</t>
  </si>
  <si>
    <t xml:space="preserve">Avoir des aviculteurs fils conducteurs pouvant servir d'exemples au plus grand nombre </t>
  </si>
  <si>
    <t>Deux human stories sont produits</t>
  </si>
  <si>
    <t>Production d'outils et gadgets de communication</t>
  </si>
  <si>
    <t>Production de flyers, T-shirts, dépliants, bloc notes ,panneaux indicatifs et enseignes etc</t>
  </si>
  <si>
    <t>Gadgets de communication disponibles</t>
  </si>
  <si>
    <t>Production de matériels de formation et de vulgarisation des technologies selectionnées</t>
  </si>
  <si>
    <t>Vulgariser les résultats de recherche et les acquis du CERSA auprès des professionnels de la filière avicole et du grand public </t>
  </si>
  <si>
    <t>Des fiches techniques sont élaborées  
Des photos d'illustration sont disponibles</t>
  </si>
  <si>
    <t>Chef service partenariat/Chef service suivi-évaluation/SCOM</t>
  </si>
  <si>
    <t>Sous-Action 4d: Riposte à la pandemie de COVID 19</t>
  </si>
  <si>
    <t>Production de masques de protection, gel hydroalcoolique et divers pour les étudiants, enseigants et personnel</t>
  </si>
  <si>
    <t>Mettre en œuvre les mesures barrières à la COVID 19 en mettant à disposition du personnel administratif, technique et académique du gel hydroalcoolique, des masques de protection, de savon pour les dispositifs de lavage de main</t>
  </si>
  <si>
    <t>Respect des mesures barrières</t>
  </si>
  <si>
    <t>Résilience à la pandemie de covid 19</t>
  </si>
  <si>
    <t>Acquisition et installation de matériels de téléconférence et de réunions interactives</t>
  </si>
  <si>
    <t>Equiper le centre de matériel de téléconférence et de réunions interactives</t>
  </si>
  <si>
    <t>Salles de conférence et de réunion équipées pour des réunion interactifs et vidéoconférences</t>
  </si>
  <si>
    <t>Action 5: RENFORCEMENT DE L'ENVIRONNEMENT PEDAGOGIQUE ET DE RECHERCHE\Action du DLI 4-5</t>
  </si>
  <si>
    <t>Sous-Action 5a: Renforcement des infrastructures et équipements</t>
  </si>
  <si>
    <t>Travaux d'aménagement de la voirie du laboratoire et unités expérimentales</t>
  </si>
  <si>
    <t>Contruire la voirie qui relie le bloc pédagogique et de recherche aux différentes unités expérimentales</t>
  </si>
  <si>
    <t>Voirie du laboratoire et unités expérimentales réalisée</t>
  </si>
  <si>
    <t>Aménagement et entretien des infrastructures  -Réalisation des travaux de toiture de protection de la dalle du bloc pédagogique et de recherche</t>
  </si>
  <si>
    <t>Assurer l'étanchéïté de la dalle du bloc pédagogique et de recherche par une toiture</t>
  </si>
  <si>
    <t>Toiture de protection de la dalle du bloc pédagogique et de recherche réalisée</t>
  </si>
  <si>
    <t xml:space="preserve">Sous-Action 5b: Mise à l'échelle des unités </t>
  </si>
  <si>
    <t>Aménagement des bureaux</t>
  </si>
  <si>
    <t>Fourniture et installation de rideaux</t>
  </si>
  <si>
    <t>Rideaux installés dans les bureaux</t>
  </si>
  <si>
    <t xml:space="preserve">Mise à l'échelle des couveuses de marque PETERSIME ®   </t>
  </si>
  <si>
    <t xml:space="preserve">Fourniture et installation des équipement des couveuses de marque PETERSIME ® </t>
  </si>
  <si>
    <t>Couveuses mises à l'échelle</t>
  </si>
  <si>
    <t>Travaux d'aménagement du couvoir</t>
  </si>
  <si>
    <t>Aménagement du couvoir du CERSA</t>
  </si>
  <si>
    <t>Couvoir du CERSA réhabilité</t>
  </si>
  <si>
    <t>Aménagement de la chambre froide</t>
  </si>
  <si>
    <t>Fourniture et installation des étagères</t>
  </si>
  <si>
    <t>Etagères installées</t>
  </si>
  <si>
    <t>Mise en place d'une salle de classe intelligente</t>
  </si>
  <si>
    <t>Créer un cadre d'apprentissage et de travail propice aux activités pédagogiques virtuelles (acquisition et installation des écrans intelligents, des tableaux blancs, des ordinateurs et accessoires nécessaires)</t>
  </si>
  <si>
    <t>Mise en place</t>
  </si>
  <si>
    <t>Salle de classe intelligente opérationnelle</t>
  </si>
  <si>
    <t>Mise à l'échelle du mini-abattoir</t>
  </si>
  <si>
    <t>Fourniture et installation d'un tunnel de congelation et d'une chambre froide y compris des équipements complémentaires et quelques travaux d'aménagement du local</t>
  </si>
  <si>
    <t>Abattoir du CERSA mis à l'echelle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</si>
</sst>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&quot;$&quot;#,##0"/>
    <numFmt numFmtId="165" formatCode="_-* #,##0\ _€_-;\-* #,##0\ _€_-;_-* &quot;-&quot;??\ _€_-;_-@_-"/>
  </numFmts>
  <fonts count="2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Arial Narrow"/>
      <family val="2"/>
    </font>
    <font>
      <b/>
      <i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4"/>
      <color theme="1"/>
      <name val="Arial Narrow"/>
      <family val="2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name val="Calibri"/>
      <family val="2"/>
      <scheme val="minor"/>
    </font>
    <font>
      <b/>
      <sz val="10"/>
      <name val="Times New Roman"/>
      <family val="1"/>
    </font>
    <font>
      <sz val="10"/>
      <color theme="1"/>
      <name val="Calibri"/>
      <family val="2"/>
      <scheme val="minor"/>
    </font>
    <font>
      <sz val="10"/>
      <name val="Tahoma"/>
      <family val="2"/>
    </font>
    <font>
      <b/>
      <i/>
      <sz val="10"/>
      <name val="Times New Roman"/>
      <family val="1"/>
    </font>
    <font>
      <sz val="10"/>
      <name val="Arial"/>
      <family val="2"/>
    </font>
    <font>
      <sz val="10"/>
      <color theme="1"/>
      <name val="Tahoma"/>
      <family val="2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9FDA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wrapText="1"/>
    </xf>
    <xf numFmtId="165" fontId="0" fillId="0" borderId="0" xfId="2" applyNumberFormat="1" applyFont="1"/>
    <xf numFmtId="165" fontId="0" fillId="0" borderId="0" xfId="0" applyNumberFormat="1"/>
    <xf numFmtId="0" fontId="5" fillId="0" borderId="0" xfId="0" applyFont="1"/>
    <xf numFmtId="0" fontId="5" fillId="0" borderId="0" xfId="0" applyFont="1" applyAlignment="1">
      <alignment wrapText="1"/>
    </xf>
    <xf numFmtId="165" fontId="6" fillId="0" borderId="0" xfId="2" applyNumberFormat="1" applyFont="1"/>
    <xf numFmtId="165" fontId="0" fillId="8" borderId="0" xfId="2" applyNumberFormat="1" applyFont="1" applyFill="1"/>
    <xf numFmtId="0" fontId="7" fillId="0" borderId="0" xfId="0" applyFont="1"/>
    <xf numFmtId="165" fontId="7" fillId="0" borderId="0" xfId="2" applyNumberFormat="1" applyFont="1"/>
    <xf numFmtId="0" fontId="5" fillId="0" borderId="14" xfId="0" applyFont="1" applyBorder="1"/>
    <xf numFmtId="0" fontId="5" fillId="0" borderId="14" xfId="0" applyFont="1" applyBorder="1" applyAlignment="1">
      <alignment wrapText="1"/>
    </xf>
    <xf numFmtId="165" fontId="5" fillId="0" borderId="14" xfId="2" applyNumberFormat="1" applyFont="1" applyBorder="1"/>
    <xf numFmtId="0" fontId="5" fillId="0" borderId="15" xfId="0" applyFont="1" applyBorder="1"/>
    <xf numFmtId="0" fontId="5" fillId="0" borderId="15" xfId="0" applyFont="1" applyBorder="1" applyAlignment="1">
      <alignment wrapText="1"/>
    </xf>
    <xf numFmtId="165" fontId="5" fillId="0" borderId="15" xfId="2" applyNumberFormat="1" applyFont="1" applyBorder="1"/>
    <xf numFmtId="0" fontId="5" fillId="0" borderId="16" xfId="0" applyFont="1" applyBorder="1"/>
    <xf numFmtId="0" fontId="8" fillId="0" borderId="16" xfId="0" applyFont="1" applyBorder="1" applyAlignment="1">
      <alignment wrapText="1"/>
    </xf>
    <xf numFmtId="165" fontId="8" fillId="0" borderId="16" xfId="0" applyNumberFormat="1" applyFont="1" applyBorder="1"/>
    <xf numFmtId="165" fontId="8" fillId="0" borderId="16" xfId="2" applyNumberFormat="1" applyFont="1" applyBorder="1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165" fontId="0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center" vertical="center"/>
    </xf>
    <xf numFmtId="165" fontId="0" fillId="0" borderId="0" xfId="2" applyNumberFormat="1" applyFont="1" applyAlignment="1">
      <alignment horizontal="center" vertical="center"/>
    </xf>
    <xf numFmtId="0" fontId="7" fillId="0" borderId="0" xfId="0" applyFont="1" applyAlignment="1">
      <alignment vertical="top"/>
    </xf>
    <xf numFmtId="10" fontId="5" fillId="0" borderId="14" xfId="3" applyNumberFormat="1" applyFont="1" applyBorder="1"/>
    <xf numFmtId="10" fontId="5" fillId="0" borderId="15" xfId="3" applyNumberFormat="1" applyFont="1" applyBorder="1"/>
    <xf numFmtId="10" fontId="8" fillId="0" borderId="15" xfId="3" applyNumberFormat="1" applyFont="1" applyBorder="1"/>
    <xf numFmtId="0" fontId="9" fillId="0" borderId="0" xfId="0" applyFont="1"/>
    <xf numFmtId="0" fontId="9" fillId="0" borderId="4" xfId="0" applyFont="1" applyBorder="1" applyAlignment="1"/>
    <xf numFmtId="0" fontId="9" fillId="0" borderId="5" xfId="0" applyFont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center"/>
    </xf>
    <xf numFmtId="0" fontId="9" fillId="7" borderId="0" xfId="0" applyFont="1" applyFill="1" applyBorder="1" applyAlignment="1">
      <alignment horizontal="center"/>
    </xf>
    <xf numFmtId="0" fontId="10" fillId="0" borderId="0" xfId="0" applyFont="1"/>
    <xf numFmtId="0" fontId="9" fillId="0" borderId="2" xfId="0" applyFont="1" applyBorder="1" applyAlignment="1"/>
    <xf numFmtId="0" fontId="9" fillId="5" borderId="0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center"/>
    </xf>
    <xf numFmtId="0" fontId="9" fillId="0" borderId="6" xfId="0" applyFont="1" applyBorder="1" applyAlignment="1"/>
    <xf numFmtId="0" fontId="9" fillId="0" borderId="7" xfId="0" applyFont="1" applyBorder="1" applyAlignment="1"/>
    <xf numFmtId="0" fontId="11" fillId="0" borderId="0" xfId="0" applyFont="1" applyFill="1"/>
    <xf numFmtId="0" fontId="13" fillId="0" borderId="0" xfId="0" applyFont="1" applyFill="1"/>
    <xf numFmtId="0" fontId="9" fillId="0" borderId="1" xfId="0" applyFont="1" applyFill="1" applyBorder="1"/>
    <xf numFmtId="0" fontId="11" fillId="0" borderId="0" xfId="0" applyFont="1"/>
    <xf numFmtId="0" fontId="13" fillId="0" borderId="0" xfId="0" applyFont="1"/>
    <xf numFmtId="0" fontId="14" fillId="0" borderId="1" xfId="0" applyFont="1" applyFill="1" applyBorder="1" applyAlignment="1">
      <alignment wrapText="1"/>
    </xf>
    <xf numFmtId="0" fontId="13" fillId="0" borderId="0" xfId="0" applyFont="1" applyAlignment="1"/>
    <xf numFmtId="0" fontId="9" fillId="0" borderId="1" xfId="0" applyFont="1" applyBorder="1" applyAlignment="1">
      <alignment vertical="top"/>
    </xf>
    <xf numFmtId="0" fontId="14" fillId="0" borderId="1" xfId="0" applyFont="1" applyFill="1" applyBorder="1" applyAlignment="1">
      <alignment vertical="top" wrapText="1"/>
    </xf>
    <xf numFmtId="0" fontId="9" fillId="0" borderId="1" xfId="0" applyFont="1" applyBorder="1" applyAlignment="1"/>
    <xf numFmtId="0" fontId="9" fillId="2" borderId="1" xfId="0" applyFont="1" applyFill="1" applyBorder="1" applyAlignment="1"/>
    <xf numFmtId="0" fontId="9" fillId="0" borderId="1" xfId="0" applyFont="1" applyBorder="1" applyAlignment="1">
      <alignment horizontal="center"/>
    </xf>
    <xf numFmtId="164" fontId="14" fillId="0" borderId="1" xfId="0" applyNumberFormat="1" applyFont="1" applyFill="1" applyBorder="1" applyAlignment="1">
      <alignment horizontal="right" wrapText="1"/>
    </xf>
    <xf numFmtId="0" fontId="14" fillId="0" borderId="1" xfId="0" applyFont="1" applyFill="1" applyBorder="1" applyAlignment="1">
      <alignment horizontal="left" wrapText="1"/>
    </xf>
    <xf numFmtId="164" fontId="14" fillId="0" borderId="1" xfId="0" applyNumberFormat="1" applyFont="1" applyFill="1" applyBorder="1" applyAlignment="1">
      <alignment horizontal="right" vertical="center" wrapText="1"/>
    </xf>
    <xf numFmtId="164" fontId="16" fillId="0" borderId="1" xfId="0" applyNumberFormat="1" applyFont="1" applyBorder="1" applyAlignment="1"/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/>
    <xf numFmtId="164" fontId="13" fillId="0" borderId="0" xfId="0" applyNumberFormat="1" applyFont="1" applyFill="1" applyAlignment="1"/>
    <xf numFmtId="0" fontId="13" fillId="0" borderId="0" xfId="0" applyFont="1" applyFill="1" applyAlignment="1"/>
    <xf numFmtId="164" fontId="14" fillId="0" borderId="1" xfId="1" applyNumberFormat="1" applyFont="1" applyFill="1" applyBorder="1" applyAlignment="1">
      <alignment horizontal="right" wrapText="1"/>
    </xf>
    <xf numFmtId="0" fontId="9" fillId="0" borderId="1" xfId="0" applyFont="1" applyBorder="1" applyAlignment="1">
      <alignment horizontal="right" vertical="top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 wrapText="1"/>
    </xf>
    <xf numFmtId="0" fontId="14" fillId="0" borderId="1" xfId="0" applyFont="1" applyBorder="1" applyAlignment="1">
      <alignment wrapText="1"/>
    </xf>
    <xf numFmtId="0" fontId="16" fillId="0" borderId="1" xfId="0" applyFont="1" applyBorder="1" applyAlignment="1">
      <alignment horizontal="left" wrapText="1"/>
    </xf>
    <xf numFmtId="0" fontId="16" fillId="0" borderId="1" xfId="0" applyFont="1" applyBorder="1" applyAlignment="1">
      <alignment horizontal="left" vertical="top" wrapText="1"/>
    </xf>
    <xf numFmtId="164" fontId="13" fillId="0" borderId="0" xfId="0" applyNumberFormat="1" applyFont="1" applyAlignment="1"/>
    <xf numFmtId="0" fontId="9" fillId="0" borderId="1" xfId="0" applyFont="1" applyBorder="1" applyAlignment="1">
      <alignment horizontal="right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wrapText="1"/>
    </xf>
    <xf numFmtId="0" fontId="9" fillId="2" borderId="1" xfId="0" applyFont="1" applyFill="1" applyBorder="1" applyAlignment="1">
      <alignment vertical="top"/>
    </xf>
    <xf numFmtId="0" fontId="9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wrapText="1"/>
    </xf>
    <xf numFmtId="164" fontId="14" fillId="0" borderId="1" xfId="0" applyNumberFormat="1" applyFont="1" applyFill="1" applyBorder="1" applyAlignment="1">
      <alignment horizontal="right" vertical="top" wrapText="1"/>
    </xf>
    <xf numFmtId="0" fontId="13" fillId="0" borderId="0" xfId="0" applyFont="1" applyAlignment="1">
      <alignment vertical="top"/>
    </xf>
    <xf numFmtId="164" fontId="14" fillId="0" borderId="1" xfId="1" applyNumberFormat="1" applyFont="1" applyFill="1" applyBorder="1" applyAlignment="1">
      <alignment horizontal="right" vertical="top" wrapText="1"/>
    </xf>
    <xf numFmtId="0" fontId="17" fillId="0" borderId="0" xfId="0" applyFont="1" applyAlignment="1">
      <alignment wrapText="1"/>
    </xf>
    <xf numFmtId="0" fontId="15" fillId="0" borderId="1" xfId="0" applyFont="1" applyFill="1" applyBorder="1" applyAlignment="1">
      <alignment horizontal="left" vertical="top"/>
    </xf>
    <xf numFmtId="0" fontId="14" fillId="0" borderId="17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top"/>
    </xf>
    <xf numFmtId="0" fontId="20" fillId="0" borderId="0" xfId="0" applyFont="1" applyAlignment="1"/>
    <xf numFmtId="0" fontId="16" fillId="0" borderId="1" xfId="0" applyFont="1" applyFill="1" applyBorder="1" applyAlignment="1">
      <alignment vertical="top" wrapText="1"/>
    </xf>
    <xf numFmtId="0" fontId="21" fillId="0" borderId="0" xfId="0" applyFont="1" applyAlignment="1"/>
    <xf numFmtId="164" fontId="21" fillId="0" borderId="0" xfId="0" applyNumberFormat="1" applyFont="1" applyAlignment="1"/>
    <xf numFmtId="0" fontId="9" fillId="0" borderId="12" xfId="0" applyFont="1" applyFill="1" applyBorder="1" applyAlignment="1">
      <alignment horizontal="left" vertical="top" wrapText="1"/>
    </xf>
    <xf numFmtId="0" fontId="15" fillId="0" borderId="12" xfId="0" applyFont="1" applyFill="1" applyBorder="1" applyAlignment="1">
      <alignment horizontal="left" vertical="top"/>
    </xf>
    <xf numFmtId="0" fontId="15" fillId="0" borderId="13" xfId="0" applyFont="1" applyFill="1" applyBorder="1" applyAlignment="1">
      <alignment horizontal="left" vertical="top"/>
    </xf>
    <xf numFmtId="164" fontId="16" fillId="0" borderId="1" xfId="0" applyNumberFormat="1" applyFont="1" applyBorder="1" applyAlignment="1">
      <alignment vertical="top"/>
    </xf>
    <xf numFmtId="0" fontId="13" fillId="0" borderId="1" xfId="0" applyFont="1" applyBorder="1"/>
    <xf numFmtId="0" fontId="11" fillId="0" borderId="1" xfId="0" applyFont="1" applyBorder="1"/>
    <xf numFmtId="0" fontId="11" fillId="0" borderId="1" xfId="0" applyFont="1" applyBorder="1" applyAlignment="1">
      <alignment vertical="top"/>
    </xf>
    <xf numFmtId="164" fontId="13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2" fillId="3" borderId="11" xfId="0" applyFont="1" applyFill="1" applyBorder="1" applyAlignment="1">
      <alignment horizontal="left" vertical="top"/>
    </xf>
    <xf numFmtId="0" fontId="12" fillId="3" borderId="12" xfId="0" applyFont="1" applyFill="1" applyBorder="1" applyAlignment="1">
      <alignment horizontal="left" vertical="top"/>
    </xf>
    <xf numFmtId="0" fontId="12" fillId="3" borderId="13" xfId="0" applyFont="1" applyFill="1" applyBorder="1" applyAlignment="1">
      <alignment horizontal="left" vertical="top"/>
    </xf>
    <xf numFmtId="0" fontId="15" fillId="4" borderId="11" xfId="0" applyFont="1" applyFill="1" applyBorder="1" applyAlignment="1">
      <alignment horizontal="left" vertical="top"/>
    </xf>
    <xf numFmtId="0" fontId="15" fillId="4" borderId="12" xfId="0" applyFont="1" applyFill="1" applyBorder="1" applyAlignment="1">
      <alignment horizontal="left" vertical="top"/>
    </xf>
    <xf numFmtId="0" fontId="15" fillId="4" borderId="13" xfId="0" applyFont="1" applyFill="1" applyBorder="1" applyAlignment="1">
      <alignment horizontal="left" vertical="top"/>
    </xf>
    <xf numFmtId="0" fontId="15" fillId="4" borderId="11" xfId="0" applyFont="1" applyFill="1" applyBorder="1" applyAlignment="1">
      <alignment horizontal="left"/>
    </xf>
    <xf numFmtId="0" fontId="15" fillId="4" borderId="12" xfId="0" applyFont="1" applyFill="1" applyBorder="1" applyAlignment="1">
      <alignment horizontal="left"/>
    </xf>
    <xf numFmtId="0" fontId="15" fillId="4" borderId="13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/>
    </xf>
    <xf numFmtId="0" fontId="9" fillId="0" borderId="1" xfId="0" applyFont="1" applyFill="1" applyBorder="1" applyAlignment="1"/>
    <xf numFmtId="0" fontId="9" fillId="0" borderId="9" xfId="0" applyFont="1" applyFill="1" applyBorder="1" applyAlignment="1">
      <alignment horizontal="center"/>
    </xf>
    <xf numFmtId="0" fontId="19" fillId="4" borderId="11" xfId="0" applyFont="1" applyFill="1" applyBorder="1" applyAlignment="1">
      <alignment horizontal="left" vertical="top"/>
    </xf>
    <xf numFmtId="0" fontId="19" fillId="4" borderId="12" xfId="0" applyFont="1" applyFill="1" applyBorder="1" applyAlignment="1">
      <alignment horizontal="left" vertical="top"/>
    </xf>
    <xf numFmtId="0" fontId="19" fillId="4" borderId="13" xfId="0" applyFont="1" applyFill="1" applyBorder="1" applyAlignment="1">
      <alignment horizontal="left" vertical="top"/>
    </xf>
    <xf numFmtId="0" fontId="12" fillId="3" borderId="11" xfId="0" applyFont="1" applyFill="1" applyBorder="1" applyAlignment="1">
      <alignment horizontal="left"/>
    </xf>
    <xf numFmtId="0" fontId="12" fillId="3" borderId="12" xfId="0" applyFont="1" applyFill="1" applyBorder="1" applyAlignment="1">
      <alignment horizontal="left"/>
    </xf>
    <xf numFmtId="0" fontId="12" fillId="3" borderId="13" xfId="0" applyFont="1" applyFill="1" applyBorder="1" applyAlignment="1">
      <alignment horizontal="left"/>
    </xf>
    <xf numFmtId="0" fontId="18" fillId="3" borderId="11" xfId="0" applyFont="1" applyFill="1" applyBorder="1" applyAlignment="1">
      <alignment horizontal="left" vertical="top"/>
    </xf>
    <xf numFmtId="0" fontId="18" fillId="3" borderId="12" xfId="0" applyFont="1" applyFill="1" applyBorder="1" applyAlignment="1">
      <alignment horizontal="left" vertical="top"/>
    </xf>
    <xf numFmtId="0" fontId="18" fillId="3" borderId="13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</cellXfs>
  <cellStyles count="4">
    <cellStyle name="Milliers" xfId="2" builtinId="3"/>
    <cellStyle name="Monétaire" xfId="1" builtinId="4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009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"/>
  <sheetViews>
    <sheetView topLeftCell="A3" workbookViewId="0">
      <selection activeCell="D16" sqref="D16"/>
    </sheetView>
  </sheetViews>
  <sheetFormatPr baseColWidth="10" defaultColWidth="11.42578125" defaultRowHeight="15" x14ac:dyDescent="0.25"/>
  <cols>
    <col min="1" max="1" width="6.7109375" customWidth="1"/>
    <col min="2" max="2" width="38.28515625" style="1" customWidth="1"/>
    <col min="3" max="3" width="16.140625" customWidth="1"/>
    <col min="4" max="4" width="18.140625" customWidth="1"/>
    <col min="5" max="5" width="10.28515625" bestFit="1" customWidth="1"/>
    <col min="7" max="7" width="18.140625" customWidth="1"/>
  </cols>
  <sheetData>
    <row r="2" spans="1:8" ht="18" x14ac:dyDescent="0.25">
      <c r="C2" s="5" t="s">
        <v>0</v>
      </c>
      <c r="D2" s="5" t="s">
        <v>1</v>
      </c>
    </row>
    <row r="3" spans="1:8" ht="18" x14ac:dyDescent="0.25">
      <c r="A3" s="4"/>
      <c r="B3" s="5" t="s">
        <v>2</v>
      </c>
      <c r="C3" s="4"/>
      <c r="D3" s="4">
        <v>500</v>
      </c>
    </row>
    <row r="4" spans="1:8" ht="18" x14ac:dyDescent="0.25">
      <c r="A4" s="10">
        <v>1</v>
      </c>
      <c r="B4" s="11" t="s">
        <v>3</v>
      </c>
      <c r="C4" s="12">
        <f>SUM('PTBA 2021'!X10:X27,'PTBA 2021'!X29:X30,'PTBA 2021'!X32:X33,'PTBA 2021'!X35)</f>
        <v>291702</v>
      </c>
      <c r="D4" s="12">
        <f>+C4*$D$3</f>
        <v>145851000</v>
      </c>
      <c r="E4" s="28">
        <f>+D4/$D$9</f>
        <v>0.19722360825453233</v>
      </c>
      <c r="G4" s="2"/>
    </row>
    <row r="5" spans="1:8" ht="36" x14ac:dyDescent="0.25">
      <c r="A5" s="13">
        <f>+A4+1</f>
        <v>2</v>
      </c>
      <c r="B5" s="14" t="s">
        <v>4</v>
      </c>
      <c r="C5" s="15">
        <f>SUM('PTBA 2021'!X38:X41,'PTBA 2021'!X43:X45,'PTBA 2021'!X48)</f>
        <v>159628</v>
      </c>
      <c r="D5" s="15">
        <f t="shared" ref="D5:D9" si="0">+C5*$D$3</f>
        <v>79814000</v>
      </c>
      <c r="E5" s="29">
        <f t="shared" ref="E5:E9" si="1">+D5/$D$9</f>
        <v>0.10792661736448322</v>
      </c>
      <c r="G5" s="2"/>
    </row>
    <row r="6" spans="1:8" ht="18" x14ac:dyDescent="0.25">
      <c r="A6" s="13">
        <f t="shared" ref="A6:A7" si="2">+A5+1</f>
        <v>3</v>
      </c>
      <c r="B6" s="14" t="s">
        <v>5</v>
      </c>
      <c r="C6" s="15">
        <f>SUM('PTBA 2021'!X51:X54,'PTBA 2021'!X56:X57,'PTBA 2021'!X59:X65,'PTBA 2021'!X67:X71,'PTBA 2021'!X73:X77)</f>
        <v>406042</v>
      </c>
      <c r="D6" s="15">
        <f>+C6*$D$3</f>
        <v>203021000</v>
      </c>
      <c r="E6" s="29">
        <f t="shared" si="1"/>
        <v>0.27453040549220376</v>
      </c>
      <c r="G6" s="2"/>
    </row>
    <row r="7" spans="1:8" ht="18" x14ac:dyDescent="0.25">
      <c r="A7" s="13">
        <f t="shared" si="2"/>
        <v>4</v>
      </c>
      <c r="B7" s="14" t="s">
        <v>6</v>
      </c>
      <c r="C7" s="15">
        <f>SUM('PTBA 2021'!X80:X82,'PTBA 2021'!X84:X86,'PTBA 2021'!X88:X91,'PTBA 2021'!X93:X94)</f>
        <v>169000</v>
      </c>
      <c r="D7" s="15">
        <f t="shared" si="0"/>
        <v>84500000</v>
      </c>
      <c r="E7" s="29">
        <f t="shared" si="1"/>
        <v>0.11426315141828292</v>
      </c>
      <c r="G7" s="2"/>
    </row>
    <row r="8" spans="1:8" ht="36" x14ac:dyDescent="0.25">
      <c r="A8" s="13">
        <f>+A7+1</f>
        <v>5</v>
      </c>
      <c r="B8" s="14" t="s">
        <v>7</v>
      </c>
      <c r="C8" s="15">
        <f>SUM('PTBA 2021'!X97:X98,'PTBA 2021'!X100:X105)</f>
        <v>452670</v>
      </c>
      <c r="D8" s="15">
        <f t="shared" si="0"/>
        <v>226335000</v>
      </c>
      <c r="E8" s="29">
        <f t="shared" si="1"/>
        <v>0.30605621747049777</v>
      </c>
      <c r="G8" s="2"/>
      <c r="H8" s="3"/>
    </row>
    <row r="9" spans="1:8" ht="18" x14ac:dyDescent="0.25">
      <c r="A9" s="16"/>
      <c r="B9" s="17" t="s">
        <v>8</v>
      </c>
      <c r="C9" s="18">
        <f>SUM(C4:C8)</f>
        <v>1479042</v>
      </c>
      <c r="D9" s="19">
        <f t="shared" si="0"/>
        <v>739521000</v>
      </c>
      <c r="E9" s="30">
        <f t="shared" si="1"/>
        <v>1</v>
      </c>
    </row>
    <row r="10" spans="1:8" x14ac:dyDescent="0.25">
      <c r="G10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59"/>
  <sheetViews>
    <sheetView workbookViewId="0">
      <selection activeCell="G50" sqref="G50"/>
    </sheetView>
  </sheetViews>
  <sheetFormatPr baseColWidth="10" defaultColWidth="11.42578125" defaultRowHeight="15" x14ac:dyDescent="0.25"/>
  <cols>
    <col min="1" max="1" width="13.85546875" customWidth="1"/>
    <col min="2" max="2" width="25.7109375" style="20" customWidth="1"/>
    <col min="3" max="3" width="13.42578125" style="2" customWidth="1"/>
    <col min="4" max="5" width="14.28515625" bestFit="1" customWidth="1"/>
    <col min="6" max="6" width="13" customWidth="1"/>
    <col min="7" max="7" width="13.42578125" customWidth="1"/>
    <col min="8" max="8" width="13.42578125" style="2" customWidth="1"/>
    <col min="9" max="9" width="15.42578125" bestFit="1" customWidth="1"/>
    <col min="10" max="10" width="14.28515625" style="2" bestFit="1" customWidth="1"/>
    <col min="11" max="11" width="11.7109375" bestFit="1" customWidth="1"/>
    <col min="12" max="12" width="11.85546875" bestFit="1" customWidth="1"/>
  </cols>
  <sheetData>
    <row r="5" spans="1:10" x14ac:dyDescent="0.25">
      <c r="B5" s="96" t="s">
        <v>9</v>
      </c>
      <c r="C5" s="96"/>
      <c r="D5" s="96" t="s">
        <v>10</v>
      </c>
      <c r="E5" s="96"/>
      <c r="F5" s="97" t="s">
        <v>11</v>
      </c>
      <c r="G5" s="96" t="s">
        <v>12</v>
      </c>
      <c r="H5" s="96"/>
    </row>
    <row r="6" spans="1:10" x14ac:dyDescent="0.25">
      <c r="B6" s="20" t="s">
        <v>13</v>
      </c>
      <c r="C6" s="2" t="s">
        <v>14</v>
      </c>
      <c r="D6" t="s">
        <v>13</v>
      </c>
      <c r="E6" t="s">
        <v>14</v>
      </c>
      <c r="F6" s="97"/>
      <c r="G6" t="s">
        <v>13</v>
      </c>
      <c r="H6" s="2" t="s">
        <v>14</v>
      </c>
    </row>
    <row r="7" spans="1:10" x14ac:dyDescent="0.25">
      <c r="D7" s="6">
        <v>177000</v>
      </c>
      <c r="E7" s="6">
        <v>751000</v>
      </c>
      <c r="F7" s="6">
        <v>45000</v>
      </c>
      <c r="G7" s="6">
        <v>12500</v>
      </c>
      <c r="H7" s="6">
        <v>17500</v>
      </c>
    </row>
    <row r="8" spans="1:10" x14ac:dyDescent="0.25">
      <c r="A8">
        <v>2020</v>
      </c>
      <c r="B8" s="21">
        <v>18</v>
      </c>
      <c r="C8" s="24">
        <v>5</v>
      </c>
      <c r="D8" s="2">
        <f>+B8*$D$7</f>
        <v>3186000</v>
      </c>
      <c r="E8" s="2">
        <f>+C8*$E$7</f>
        <v>3755000</v>
      </c>
      <c r="F8" s="3">
        <f>+B8*$F$7+C8*$F$7</f>
        <v>1035000</v>
      </c>
      <c r="G8" s="3">
        <f>+B8*$G$7*12</f>
        <v>2700000</v>
      </c>
      <c r="H8" s="2">
        <f>+C8*$H$7*12</f>
        <v>1050000</v>
      </c>
    </row>
    <row r="9" spans="1:10" x14ac:dyDescent="0.25">
      <c r="A9" t="s">
        <v>15</v>
      </c>
      <c r="B9" s="21">
        <v>26</v>
      </c>
      <c r="C9" s="24"/>
      <c r="D9" s="2">
        <f>+B9*$D$7</f>
        <v>4602000</v>
      </c>
      <c r="E9" s="2"/>
      <c r="F9" s="3"/>
      <c r="G9" s="3"/>
    </row>
    <row r="10" spans="1:10" x14ac:dyDescent="0.25">
      <c r="A10">
        <v>2021</v>
      </c>
      <c r="B10" s="21">
        <v>17</v>
      </c>
      <c r="C10" s="24">
        <v>4</v>
      </c>
      <c r="D10" s="2">
        <f>+B10*$D$7</f>
        <v>3009000</v>
      </c>
      <c r="E10" s="2">
        <f>+C10*$E$7</f>
        <v>3004000</v>
      </c>
      <c r="F10" s="3">
        <f>+B10*$F$7+C10*$F$7</f>
        <v>945000</v>
      </c>
      <c r="G10" s="3">
        <f t="shared" ref="G10:G11" si="0">+B10*$G$7*12</f>
        <v>2550000</v>
      </c>
      <c r="H10" s="2">
        <f t="shared" ref="H10:H11" si="1">+C10*$H$7*12</f>
        <v>840000</v>
      </c>
    </row>
    <row r="11" spans="1:10" x14ac:dyDescent="0.25">
      <c r="B11" s="22">
        <f>SUM(B8:B10)</f>
        <v>61</v>
      </c>
      <c r="C11" s="25">
        <f>SUM(C8:C10)</f>
        <v>9</v>
      </c>
      <c r="D11" s="2">
        <f>+B11*$D$7</f>
        <v>10797000</v>
      </c>
      <c r="E11" s="2">
        <f>+C11*$E$7</f>
        <v>6759000</v>
      </c>
      <c r="F11" s="3">
        <f>+B11*$F$7+C11*$F$7</f>
        <v>3150000</v>
      </c>
      <c r="G11" s="3">
        <f t="shared" si="0"/>
        <v>9150000</v>
      </c>
      <c r="H11" s="2">
        <f t="shared" si="1"/>
        <v>1890000</v>
      </c>
    </row>
    <row r="12" spans="1:10" x14ac:dyDescent="0.25">
      <c r="B12" s="22"/>
      <c r="C12" s="25"/>
      <c r="D12" s="2"/>
      <c r="E12" s="2"/>
      <c r="F12" s="3"/>
      <c r="G12" s="3"/>
    </row>
    <row r="13" spans="1:10" x14ac:dyDescent="0.25">
      <c r="A13" t="s">
        <v>16</v>
      </c>
      <c r="B13" s="21"/>
      <c r="C13" s="26">
        <f>+B11+C11</f>
        <v>70</v>
      </c>
      <c r="D13" s="2"/>
      <c r="E13" s="2">
        <f>+D11+E11</f>
        <v>17556000</v>
      </c>
      <c r="F13" s="3">
        <f>+B13*$F$7+C13*$F$7</f>
        <v>3150000</v>
      </c>
      <c r="H13" s="2">
        <f>+G11+H11</f>
        <v>11040000</v>
      </c>
      <c r="I13" s="7">
        <f>SUM(E13:H13)</f>
        <v>31746000</v>
      </c>
      <c r="J13" s="7">
        <f>+I13/500</f>
        <v>63492</v>
      </c>
    </row>
    <row r="14" spans="1:10" x14ac:dyDescent="0.25">
      <c r="B14" s="96" t="s">
        <v>17</v>
      </c>
      <c r="C14" s="96"/>
      <c r="D14" s="96" t="s">
        <v>10</v>
      </c>
      <c r="E14" s="96"/>
      <c r="F14" s="97" t="s">
        <v>11</v>
      </c>
      <c r="G14" s="96" t="s">
        <v>12</v>
      </c>
      <c r="H14" s="96"/>
      <c r="I14" s="2"/>
    </row>
    <row r="15" spans="1:10" x14ac:dyDescent="0.25">
      <c r="B15" s="20" t="s">
        <v>13</v>
      </c>
      <c r="C15" s="2" t="s">
        <v>14</v>
      </c>
      <c r="D15" t="s">
        <v>13</v>
      </c>
      <c r="E15" t="s">
        <v>14</v>
      </c>
      <c r="F15" s="97"/>
      <c r="G15" t="s">
        <v>13</v>
      </c>
      <c r="H15" s="2" t="s">
        <v>14</v>
      </c>
      <c r="I15" s="2"/>
    </row>
    <row r="16" spans="1:10" x14ac:dyDescent="0.25">
      <c r="D16" s="6">
        <v>302000</v>
      </c>
      <c r="E16" s="6">
        <v>951000</v>
      </c>
      <c r="F16" s="6">
        <v>80000</v>
      </c>
      <c r="G16" s="6">
        <v>12500</v>
      </c>
      <c r="H16" s="6">
        <v>17500</v>
      </c>
      <c r="I16" s="2"/>
    </row>
    <row r="17" spans="1:10" x14ac:dyDescent="0.25">
      <c r="A17">
        <v>2020</v>
      </c>
      <c r="B17" s="21">
        <v>16</v>
      </c>
      <c r="C17" s="24">
        <v>5</v>
      </c>
      <c r="D17" s="2">
        <f>+B17*$D$16</f>
        <v>4832000</v>
      </c>
      <c r="E17" s="2">
        <f>+C17*$E$16</f>
        <v>4755000</v>
      </c>
      <c r="F17" s="3">
        <f>+B17*$F$16+C17*$F$16</f>
        <v>1680000</v>
      </c>
      <c r="G17" s="3">
        <f>+B17*$G$16*12</f>
        <v>2400000</v>
      </c>
      <c r="H17" s="2">
        <f>+C17*$H$16*12</f>
        <v>1050000</v>
      </c>
      <c r="I17" s="2"/>
    </row>
    <row r="18" spans="1:10" x14ac:dyDescent="0.25">
      <c r="A18">
        <v>2021</v>
      </c>
      <c r="B18" s="21">
        <v>4</v>
      </c>
      <c r="C18" s="24">
        <v>3</v>
      </c>
      <c r="D18" s="2">
        <f t="shared" ref="D18:D19" si="2">+B18*$D$16</f>
        <v>1208000</v>
      </c>
      <c r="E18" s="2">
        <f t="shared" ref="E18:E19" si="3">+C18*$E$16</f>
        <v>2853000</v>
      </c>
      <c r="F18" s="3">
        <f t="shared" ref="F18:F20" si="4">+B18*$F$16+C18*$F$16</f>
        <v>560000</v>
      </c>
      <c r="G18" s="3">
        <f>+B18*$G$16*12</f>
        <v>600000</v>
      </c>
      <c r="H18" s="2">
        <f>+C18*$H$16*12</f>
        <v>630000</v>
      </c>
      <c r="I18" s="2"/>
    </row>
    <row r="19" spans="1:10" x14ac:dyDescent="0.25">
      <c r="B19" s="21">
        <f>SUM(B17:B18)</f>
        <v>20</v>
      </c>
      <c r="C19" s="24">
        <f>SUM(C17:C18)</f>
        <v>8</v>
      </c>
      <c r="D19" s="2">
        <f t="shared" si="2"/>
        <v>6040000</v>
      </c>
      <c r="E19" s="2">
        <f t="shared" si="3"/>
        <v>7608000</v>
      </c>
      <c r="F19" s="3">
        <f t="shared" si="4"/>
        <v>2240000</v>
      </c>
      <c r="G19" s="3">
        <f>+B19*$G$16*12</f>
        <v>3000000</v>
      </c>
      <c r="H19" s="2">
        <f>+C19*$H$16*12</f>
        <v>1680000</v>
      </c>
      <c r="I19" s="2"/>
    </row>
    <row r="20" spans="1:10" x14ac:dyDescent="0.25">
      <c r="A20" t="s">
        <v>16</v>
      </c>
      <c r="C20" s="2">
        <f>+B19+C19</f>
        <v>28</v>
      </c>
      <c r="E20" s="3">
        <f>+D19+E19</f>
        <v>13648000</v>
      </c>
      <c r="F20" s="3">
        <f t="shared" si="4"/>
        <v>2240000</v>
      </c>
      <c r="G20" s="3"/>
      <c r="H20" s="2">
        <f>+G19+H19</f>
        <v>4680000</v>
      </c>
      <c r="I20" s="7">
        <f>SUM(D20:H20)</f>
        <v>20568000</v>
      </c>
      <c r="J20" s="7">
        <f>+I20/500</f>
        <v>41136</v>
      </c>
    </row>
    <row r="21" spans="1:10" x14ac:dyDescent="0.25">
      <c r="I21" s="7">
        <f>SUM(I13:I20)</f>
        <v>52314000</v>
      </c>
      <c r="J21" s="7"/>
    </row>
    <row r="22" spans="1:10" x14ac:dyDescent="0.25">
      <c r="I22" s="2">
        <f>+I21/500</f>
        <v>104628</v>
      </c>
    </row>
    <row r="24" spans="1:10" ht="16.5" x14ac:dyDescent="0.3">
      <c r="A24" s="8" t="s">
        <v>18</v>
      </c>
      <c r="C24" s="9">
        <f>SUM(C25:C28)</f>
        <v>38870724</v>
      </c>
      <c r="D24" s="2">
        <f>+C24/500</f>
        <v>77741.448000000004</v>
      </c>
    </row>
    <row r="25" spans="1:10" ht="16.5" x14ac:dyDescent="0.3">
      <c r="B25" s="23" t="s">
        <v>19</v>
      </c>
      <c r="C25" s="9">
        <v>20423750</v>
      </c>
    </row>
    <row r="26" spans="1:10" ht="16.5" x14ac:dyDescent="0.3">
      <c r="B26" s="23" t="s">
        <v>20</v>
      </c>
      <c r="C26" s="9">
        <v>11189574</v>
      </c>
    </row>
    <row r="27" spans="1:10" ht="16.5" x14ac:dyDescent="0.3">
      <c r="B27" s="23" t="s">
        <v>21</v>
      </c>
      <c r="C27" s="9">
        <v>3007400</v>
      </c>
    </row>
    <row r="28" spans="1:10" ht="16.5" x14ac:dyDescent="0.3">
      <c r="B28" s="23" t="s">
        <v>22</v>
      </c>
      <c r="C28" s="9">
        <v>4250000</v>
      </c>
    </row>
    <row r="29" spans="1:10" ht="16.5" x14ac:dyDescent="0.3">
      <c r="B29" s="23"/>
      <c r="C29" s="9"/>
    </row>
    <row r="30" spans="1:10" x14ac:dyDescent="0.25">
      <c r="A30" t="s">
        <v>23</v>
      </c>
    </row>
    <row r="31" spans="1:10" ht="16.5" x14ac:dyDescent="0.3">
      <c r="A31" t="s">
        <v>24</v>
      </c>
      <c r="B31" s="20">
        <v>3</v>
      </c>
      <c r="C31" s="9">
        <v>500000</v>
      </c>
      <c r="D31" s="3">
        <f>+B31*C31</f>
        <v>1500000</v>
      </c>
    </row>
    <row r="32" spans="1:10" ht="16.5" x14ac:dyDescent="0.3">
      <c r="A32" t="s">
        <v>25</v>
      </c>
      <c r="B32" s="20">
        <v>3</v>
      </c>
      <c r="C32" s="9">
        <v>700000</v>
      </c>
      <c r="D32" s="3">
        <f>+B32*C32</f>
        <v>2100000</v>
      </c>
    </row>
    <row r="33" spans="1:12" ht="16.5" x14ac:dyDescent="0.3">
      <c r="C33" s="9"/>
      <c r="D33" s="3">
        <v>1700000</v>
      </c>
    </row>
    <row r="34" spans="1:12" x14ac:dyDescent="0.25">
      <c r="D34" s="3">
        <f>SUM(D31:D33)</f>
        <v>5300000</v>
      </c>
      <c r="E34">
        <f>+D34/500</f>
        <v>10600</v>
      </c>
    </row>
    <row r="35" spans="1:12" ht="16.5" x14ac:dyDescent="0.25">
      <c r="A35" s="27" t="s">
        <v>26</v>
      </c>
      <c r="G35" t="s">
        <v>27</v>
      </c>
    </row>
    <row r="36" spans="1:12" ht="16.5" x14ac:dyDescent="0.3">
      <c r="A36" s="8">
        <v>1</v>
      </c>
      <c r="B36" s="23" t="s">
        <v>28</v>
      </c>
      <c r="C36" s="9">
        <v>36000</v>
      </c>
      <c r="F36" t="s">
        <v>29</v>
      </c>
    </row>
    <row r="37" spans="1:12" ht="16.5" x14ac:dyDescent="0.3">
      <c r="A37" s="8">
        <f>+A36+1</f>
        <v>2</v>
      </c>
      <c r="B37" s="23" t="s">
        <v>30</v>
      </c>
      <c r="C37" s="9">
        <v>22500</v>
      </c>
      <c r="F37" t="s">
        <v>31</v>
      </c>
      <c r="G37">
        <v>5</v>
      </c>
      <c r="H37" s="2">
        <v>105000</v>
      </c>
      <c r="I37">
        <v>6</v>
      </c>
      <c r="J37" s="2">
        <f>+G37*H37*I37</f>
        <v>3150000</v>
      </c>
    </row>
    <row r="38" spans="1:12" ht="33" x14ac:dyDescent="0.3">
      <c r="A38" s="8">
        <f t="shared" ref="A38:A50" si="5">+A37+1</f>
        <v>3</v>
      </c>
      <c r="B38" s="23" t="s">
        <v>32</v>
      </c>
      <c r="C38" s="9">
        <v>18000</v>
      </c>
      <c r="F38" t="s">
        <v>33</v>
      </c>
      <c r="G38">
        <v>5</v>
      </c>
      <c r="H38" s="2">
        <v>600000</v>
      </c>
      <c r="I38">
        <v>1</v>
      </c>
      <c r="J38" s="2">
        <f>+G38*H38*I38</f>
        <v>3000000</v>
      </c>
    </row>
    <row r="39" spans="1:12" ht="33" x14ac:dyDescent="0.3">
      <c r="A39" s="8">
        <f t="shared" si="5"/>
        <v>4</v>
      </c>
      <c r="B39" s="23" t="s">
        <v>34</v>
      </c>
      <c r="C39" s="9">
        <v>18000</v>
      </c>
      <c r="F39" t="s">
        <v>35</v>
      </c>
      <c r="G39">
        <v>5</v>
      </c>
      <c r="H39" s="2">
        <v>120000</v>
      </c>
      <c r="I39">
        <v>1</v>
      </c>
      <c r="J39" s="2">
        <f>+G39*H39*I39</f>
        <v>600000</v>
      </c>
    </row>
    <row r="40" spans="1:12" ht="16.5" x14ac:dyDescent="0.3">
      <c r="A40" s="8">
        <f t="shared" si="5"/>
        <v>5</v>
      </c>
      <c r="B40" s="23" t="s">
        <v>36</v>
      </c>
      <c r="C40" s="9">
        <v>18000</v>
      </c>
      <c r="J40" s="2">
        <f>SUM(J37:J39)</f>
        <v>6750000</v>
      </c>
      <c r="K40" s="3">
        <f>+J40/4</f>
        <v>1687500</v>
      </c>
    </row>
    <row r="41" spans="1:12" ht="16.5" x14ac:dyDescent="0.3">
      <c r="A41" s="8">
        <f t="shared" si="5"/>
        <v>6</v>
      </c>
      <c r="B41" s="23" t="s">
        <v>37</v>
      </c>
      <c r="C41" s="9">
        <v>9000</v>
      </c>
      <c r="K41" s="3">
        <f>+J40+K40</f>
        <v>8437500</v>
      </c>
      <c r="L41" s="2">
        <f>+K41/500</f>
        <v>16875</v>
      </c>
    </row>
    <row r="42" spans="1:12" ht="16.5" x14ac:dyDescent="0.3">
      <c r="A42" s="8">
        <f t="shared" si="5"/>
        <v>7</v>
      </c>
      <c r="B42" s="23" t="s">
        <v>38</v>
      </c>
      <c r="C42" s="9">
        <v>9000</v>
      </c>
    </row>
    <row r="43" spans="1:12" ht="16.5" x14ac:dyDescent="0.3">
      <c r="A43" s="8"/>
      <c r="B43" s="23" t="s">
        <v>39</v>
      </c>
      <c r="C43" s="9">
        <v>9000</v>
      </c>
      <c r="F43" t="s">
        <v>40</v>
      </c>
    </row>
    <row r="44" spans="1:12" ht="16.5" x14ac:dyDescent="0.3">
      <c r="A44" s="8">
        <f>+A42+1</f>
        <v>8</v>
      </c>
      <c r="B44" s="23" t="s">
        <v>41</v>
      </c>
      <c r="C44" s="9">
        <v>22500</v>
      </c>
      <c r="G44">
        <v>50</v>
      </c>
      <c r="H44" s="2">
        <v>10</v>
      </c>
      <c r="I44">
        <v>10000</v>
      </c>
      <c r="J44" s="2">
        <f>+G44*H44*I44</f>
        <v>5000000</v>
      </c>
      <c r="K44">
        <f>+J44/500</f>
        <v>10000</v>
      </c>
    </row>
    <row r="45" spans="1:12" ht="33" x14ac:dyDescent="0.3">
      <c r="A45" s="8">
        <f t="shared" si="5"/>
        <v>9</v>
      </c>
      <c r="B45" s="23" t="s">
        <v>42</v>
      </c>
      <c r="C45" s="9">
        <v>18000</v>
      </c>
    </row>
    <row r="46" spans="1:12" ht="33" x14ac:dyDescent="0.3">
      <c r="A46" s="8">
        <f t="shared" si="5"/>
        <v>10</v>
      </c>
      <c r="B46" s="23" t="s">
        <v>43</v>
      </c>
      <c r="C46" s="9">
        <v>18000</v>
      </c>
    </row>
    <row r="47" spans="1:12" ht="16.5" x14ac:dyDescent="0.3">
      <c r="A47" s="8">
        <f t="shared" si="5"/>
        <v>11</v>
      </c>
      <c r="B47" s="23" t="s">
        <v>44</v>
      </c>
      <c r="C47" s="9">
        <v>18000</v>
      </c>
    </row>
    <row r="48" spans="1:12" ht="16.5" x14ac:dyDescent="0.3">
      <c r="A48" s="8">
        <f t="shared" si="5"/>
        <v>12</v>
      </c>
      <c r="B48" s="23" t="s">
        <v>45</v>
      </c>
      <c r="C48" s="9">
        <v>18000</v>
      </c>
    </row>
    <row r="49" spans="1:4" ht="16.5" x14ac:dyDescent="0.3">
      <c r="A49" s="8">
        <f t="shared" si="5"/>
        <v>13</v>
      </c>
      <c r="B49" s="23" t="s">
        <v>46</v>
      </c>
      <c r="C49" s="9">
        <v>9000</v>
      </c>
    </row>
    <row r="50" spans="1:4" ht="33" x14ac:dyDescent="0.3">
      <c r="A50" s="8">
        <f t="shared" si="5"/>
        <v>14</v>
      </c>
      <c r="B50" s="23" t="s">
        <v>47</v>
      </c>
      <c r="C50" s="9">
        <v>9000</v>
      </c>
    </row>
    <row r="51" spans="1:4" ht="49.5" x14ac:dyDescent="0.3">
      <c r="A51" s="8">
        <v>1</v>
      </c>
      <c r="B51" s="23" t="s">
        <v>48</v>
      </c>
      <c r="C51" s="9">
        <v>9000</v>
      </c>
    </row>
    <row r="52" spans="1:4" ht="33" x14ac:dyDescent="0.3">
      <c r="A52" s="8">
        <v>2</v>
      </c>
      <c r="B52" s="23" t="s">
        <v>49</v>
      </c>
      <c r="C52" s="9">
        <v>9000</v>
      </c>
    </row>
    <row r="53" spans="1:4" ht="49.5" x14ac:dyDescent="0.3">
      <c r="A53" s="8">
        <v>3</v>
      </c>
      <c r="B53" s="23" t="s">
        <v>50</v>
      </c>
      <c r="C53" s="9">
        <v>9000</v>
      </c>
    </row>
    <row r="54" spans="1:4" ht="66" x14ac:dyDescent="0.3">
      <c r="A54" s="8">
        <v>4</v>
      </c>
      <c r="B54" s="23" t="s">
        <v>51</v>
      </c>
      <c r="C54" s="9">
        <v>9000</v>
      </c>
    </row>
    <row r="55" spans="1:4" ht="16.5" x14ac:dyDescent="0.3">
      <c r="A55" s="8"/>
      <c r="B55" s="23" t="s">
        <v>52</v>
      </c>
      <c r="C55" s="9">
        <v>9000</v>
      </c>
    </row>
    <row r="56" spans="1:4" x14ac:dyDescent="0.25">
      <c r="B56" s="20" t="s">
        <v>53</v>
      </c>
      <c r="C56" s="2">
        <f>9000*4</f>
        <v>36000</v>
      </c>
    </row>
    <row r="58" spans="1:4" x14ac:dyDescent="0.25">
      <c r="B58" s="20" t="s">
        <v>16</v>
      </c>
      <c r="C58" s="2">
        <f>SUM(C36:C57)</f>
        <v>333000</v>
      </c>
    </row>
    <row r="59" spans="1:4" x14ac:dyDescent="0.25">
      <c r="C59" s="2">
        <f>+C58*12</f>
        <v>3996000</v>
      </c>
      <c r="D59" s="2">
        <f>+C59/500</f>
        <v>7992</v>
      </c>
    </row>
  </sheetData>
  <mergeCells count="8">
    <mergeCell ref="G5:H5"/>
    <mergeCell ref="G14:H14"/>
    <mergeCell ref="B5:C5"/>
    <mergeCell ref="B14:C14"/>
    <mergeCell ref="D5:E5"/>
    <mergeCell ref="D14:E14"/>
    <mergeCell ref="F5:F6"/>
    <mergeCell ref="F14:F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10"/>
  <sheetViews>
    <sheetView tabSelected="1" topLeftCell="M1" zoomScale="130" zoomScaleNormal="130" workbookViewId="0">
      <selection activeCell="M2" sqref="M2"/>
    </sheetView>
  </sheetViews>
  <sheetFormatPr baseColWidth="10" defaultColWidth="9.140625" defaultRowHeight="12.75" x14ac:dyDescent="0.2"/>
  <cols>
    <col min="1" max="1" width="12.140625" style="47" customWidth="1"/>
    <col min="2" max="2" width="28.5703125" style="47" customWidth="1"/>
    <col min="3" max="3" width="16.5703125" style="46" customWidth="1"/>
    <col min="4" max="4" width="10.7109375" style="47" customWidth="1"/>
    <col min="5" max="5" width="3.42578125" style="47" customWidth="1"/>
    <col min="6" max="6" width="13.140625" style="47" customWidth="1"/>
    <col min="7" max="7" width="8.7109375" style="47" customWidth="1"/>
    <col min="8" max="8" width="11.5703125" style="47" customWidth="1"/>
    <col min="9" max="9" width="5.140625" style="47" customWidth="1"/>
    <col min="10" max="10" width="4.7109375" style="47" customWidth="1"/>
    <col min="11" max="11" width="4.140625" style="47" customWidth="1"/>
    <col min="12" max="12" width="4.7109375" style="47" customWidth="1"/>
    <col min="13" max="13" width="3" style="47" customWidth="1"/>
    <col min="14" max="14" width="3.7109375" style="47" customWidth="1"/>
    <col min="15" max="15" width="5.5703125" style="47" customWidth="1"/>
    <col min="16" max="16" width="3.85546875" style="47" customWidth="1"/>
    <col min="17" max="17" width="3.28515625" style="47" customWidth="1"/>
    <col min="18" max="18" width="4.28515625" style="47" bestFit="1" customWidth="1"/>
    <col min="19" max="19" width="4" style="47" customWidth="1"/>
    <col min="20" max="20" width="4.42578125" style="47" customWidth="1"/>
    <col min="21" max="21" width="3.140625" style="47" customWidth="1"/>
    <col min="22" max="22" width="32" style="47" customWidth="1"/>
    <col min="23" max="23" width="31.28515625" style="47" customWidth="1"/>
    <col min="24" max="24" width="21.85546875" style="47" customWidth="1"/>
    <col min="25" max="25" width="12" style="47" customWidth="1"/>
    <col min="26" max="26" width="14.5703125" style="47" customWidth="1"/>
    <col min="27" max="27" width="29.85546875" style="47" customWidth="1"/>
    <col min="28" max="28" width="9.140625" style="47" customWidth="1"/>
    <col min="29" max="16384" width="9.140625" style="47"/>
  </cols>
  <sheetData>
    <row r="1" spans="1:27" s="37" customFormat="1" x14ac:dyDescent="0.2">
      <c r="A1" s="31"/>
      <c r="B1" s="32" t="s">
        <v>54</v>
      </c>
      <c r="C1" s="33" t="s">
        <v>55</v>
      </c>
      <c r="D1" s="34"/>
      <c r="E1" s="35"/>
      <c r="F1" s="36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6"/>
    </row>
    <row r="2" spans="1:27" s="37" customFormat="1" x14ac:dyDescent="0.2">
      <c r="A2" s="31"/>
      <c r="B2" s="38" t="s">
        <v>56</v>
      </c>
      <c r="C2" s="34" t="s">
        <v>57</v>
      </c>
      <c r="D2" s="34"/>
      <c r="E2" s="35"/>
      <c r="F2" s="39"/>
      <c r="G2" s="125" t="s">
        <v>58</v>
      </c>
      <c r="H2" s="12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</row>
    <row r="3" spans="1:27" s="37" customFormat="1" x14ac:dyDescent="0.2">
      <c r="A3" s="31"/>
      <c r="B3" s="38" t="s">
        <v>59</v>
      </c>
      <c r="C3" s="34" t="s">
        <v>60</v>
      </c>
      <c r="D3" s="34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</row>
    <row r="4" spans="1:27" s="37" customFormat="1" x14ac:dyDescent="0.2">
      <c r="A4" s="31"/>
      <c r="B4" s="38" t="s">
        <v>61</v>
      </c>
      <c r="C4" s="34" t="s">
        <v>62</v>
      </c>
      <c r="D4" s="34"/>
      <c r="E4" s="35"/>
      <c r="F4" s="40"/>
      <c r="G4" s="125" t="s">
        <v>63</v>
      </c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6"/>
    </row>
    <row r="5" spans="1:27" s="37" customFormat="1" x14ac:dyDescent="0.2">
      <c r="A5" s="31"/>
      <c r="B5" s="41" t="s">
        <v>64</v>
      </c>
      <c r="C5" s="42" t="s">
        <v>65</v>
      </c>
      <c r="D5" s="42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9"/>
    </row>
    <row r="6" spans="1:27" s="44" customFormat="1" x14ac:dyDescent="0.2">
      <c r="A6" s="43"/>
      <c r="B6" s="122" t="s">
        <v>66</v>
      </c>
      <c r="C6" s="112" t="s">
        <v>67</v>
      </c>
      <c r="D6" s="108" t="s">
        <v>68</v>
      </c>
      <c r="E6" s="107"/>
      <c r="F6" s="111" t="s">
        <v>69</v>
      </c>
      <c r="G6" s="111"/>
      <c r="H6" s="111"/>
      <c r="I6" s="107"/>
      <c r="J6" s="124" t="s">
        <v>70</v>
      </c>
      <c r="K6" s="124"/>
      <c r="L6" s="124"/>
      <c r="M6" s="107"/>
      <c r="N6" s="111" t="s">
        <v>71</v>
      </c>
      <c r="O6" s="111"/>
      <c r="P6" s="111"/>
      <c r="Q6" s="107"/>
      <c r="R6" s="124" t="s">
        <v>72</v>
      </c>
      <c r="S6" s="124"/>
      <c r="T6" s="124"/>
      <c r="U6" s="107"/>
      <c r="V6" s="108" t="s">
        <v>73</v>
      </c>
      <c r="W6" s="108" t="s">
        <v>74</v>
      </c>
      <c r="X6" s="130" t="s">
        <v>75</v>
      </c>
      <c r="Y6" s="108" t="s">
        <v>76</v>
      </c>
      <c r="Z6" s="108" t="s">
        <v>77</v>
      </c>
      <c r="AA6" s="107" t="s">
        <v>78</v>
      </c>
    </row>
    <row r="7" spans="1:27" s="44" customFormat="1" x14ac:dyDescent="0.2">
      <c r="A7" s="43"/>
      <c r="B7" s="122"/>
      <c r="C7" s="110"/>
      <c r="D7" s="110"/>
      <c r="E7" s="107"/>
      <c r="F7" s="45" t="s">
        <v>79</v>
      </c>
      <c r="G7" s="45" t="s">
        <v>80</v>
      </c>
      <c r="H7" s="45" t="s">
        <v>81</v>
      </c>
      <c r="I7" s="107"/>
      <c r="J7" s="45" t="s">
        <v>82</v>
      </c>
      <c r="K7" s="45" t="s">
        <v>83</v>
      </c>
      <c r="L7" s="45" t="s">
        <v>84</v>
      </c>
      <c r="M7" s="107"/>
      <c r="N7" s="45" t="s">
        <v>85</v>
      </c>
      <c r="O7" s="45" t="s">
        <v>86</v>
      </c>
      <c r="P7" s="45" t="s">
        <v>87</v>
      </c>
      <c r="Q7" s="107"/>
      <c r="R7" s="45" t="s">
        <v>88</v>
      </c>
      <c r="S7" s="45" t="s">
        <v>89</v>
      </c>
      <c r="T7" s="45" t="s">
        <v>90</v>
      </c>
      <c r="U7" s="107"/>
      <c r="V7" s="110"/>
      <c r="W7" s="110"/>
      <c r="X7" s="130"/>
      <c r="Y7" s="109"/>
      <c r="Z7" s="109"/>
      <c r="AA7" s="107"/>
    </row>
    <row r="8" spans="1:27" x14ac:dyDescent="0.2">
      <c r="A8" s="46"/>
      <c r="B8" s="123" t="s">
        <v>91</v>
      </c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</row>
    <row r="9" spans="1:27" s="49" customFormat="1" ht="13.5" x14ac:dyDescent="0.25">
      <c r="A9" s="48" t="s">
        <v>92</v>
      </c>
      <c r="B9" s="104" t="s">
        <v>93</v>
      </c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6"/>
    </row>
    <row r="10" spans="1:27" s="49" customFormat="1" ht="140.25" x14ac:dyDescent="0.2">
      <c r="A10" s="50">
        <v>1</v>
      </c>
      <c r="B10" s="51" t="s">
        <v>94</v>
      </c>
      <c r="C10" s="48" t="s">
        <v>95</v>
      </c>
      <c r="D10" s="52"/>
      <c r="E10" s="53"/>
      <c r="F10" s="54" t="s">
        <v>96</v>
      </c>
      <c r="G10" s="54" t="s">
        <v>96</v>
      </c>
      <c r="H10" s="54" t="s">
        <v>96</v>
      </c>
      <c r="I10" s="53"/>
      <c r="J10" s="54" t="s">
        <v>96</v>
      </c>
      <c r="K10" s="54" t="s">
        <v>96</v>
      </c>
      <c r="L10" s="54" t="s">
        <v>96</v>
      </c>
      <c r="M10" s="53"/>
      <c r="N10" s="54" t="s">
        <v>96</v>
      </c>
      <c r="O10" s="54" t="s">
        <v>96</v>
      </c>
      <c r="P10" s="54" t="s">
        <v>96</v>
      </c>
      <c r="Q10" s="53"/>
      <c r="R10" s="54" t="s">
        <v>96</v>
      </c>
      <c r="S10" s="54" t="s">
        <v>96</v>
      </c>
      <c r="T10" s="54" t="s">
        <v>96</v>
      </c>
      <c r="U10" s="53"/>
      <c r="V10" s="51" t="s">
        <v>97</v>
      </c>
      <c r="W10" s="52"/>
      <c r="X10" s="55">
        <v>2100</v>
      </c>
      <c r="Z10" s="52"/>
      <c r="AA10" s="56" t="s">
        <v>98</v>
      </c>
    </row>
    <row r="11" spans="1:27" s="49" customFormat="1" ht="51" x14ac:dyDescent="0.2">
      <c r="A11" s="50">
        <f>+A10+1</f>
        <v>2</v>
      </c>
      <c r="B11" s="51" t="s">
        <v>99</v>
      </c>
      <c r="C11" s="48" t="s">
        <v>100</v>
      </c>
      <c r="D11" s="52"/>
      <c r="E11" s="53"/>
      <c r="F11" s="54"/>
      <c r="G11" s="54"/>
      <c r="H11" s="54"/>
      <c r="I11" s="53"/>
      <c r="J11" s="54"/>
      <c r="K11" s="54" t="s">
        <v>96</v>
      </c>
      <c r="L11" s="54"/>
      <c r="M11" s="53"/>
      <c r="N11" s="54"/>
      <c r="O11" s="54"/>
      <c r="P11" s="54"/>
      <c r="Q11" s="53"/>
      <c r="R11" s="54"/>
      <c r="S11" s="54" t="s">
        <v>96</v>
      </c>
      <c r="T11" s="54"/>
      <c r="U11" s="53"/>
      <c r="V11" s="51" t="s">
        <v>101</v>
      </c>
      <c r="W11" s="52"/>
      <c r="X11" s="55">
        <v>1700</v>
      </c>
      <c r="Y11" s="52"/>
      <c r="Z11" s="52"/>
      <c r="AA11" s="56" t="s">
        <v>98</v>
      </c>
    </row>
    <row r="12" spans="1:27" s="49" customFormat="1" ht="140.25" x14ac:dyDescent="0.2">
      <c r="A12" s="50">
        <f t="shared" ref="A12:A86" si="0">+A11+1</f>
        <v>3</v>
      </c>
      <c r="B12" s="51" t="s">
        <v>102</v>
      </c>
      <c r="C12" s="48" t="s">
        <v>103</v>
      </c>
      <c r="D12" s="52"/>
      <c r="E12" s="53"/>
      <c r="F12" s="54" t="s">
        <v>96</v>
      </c>
      <c r="G12" s="54" t="s">
        <v>96</v>
      </c>
      <c r="H12" s="54" t="s">
        <v>96</v>
      </c>
      <c r="I12" s="53"/>
      <c r="J12" s="54" t="s">
        <v>96</v>
      </c>
      <c r="K12" s="54" t="s">
        <v>96</v>
      </c>
      <c r="L12" s="54" t="s">
        <v>96</v>
      </c>
      <c r="M12" s="53"/>
      <c r="N12" s="54" t="s">
        <v>96</v>
      </c>
      <c r="O12" s="54" t="s">
        <v>96</v>
      </c>
      <c r="P12" s="54" t="s">
        <v>96</v>
      </c>
      <c r="Q12" s="53"/>
      <c r="R12" s="54" t="s">
        <v>96</v>
      </c>
      <c r="S12" s="54" t="s">
        <v>96</v>
      </c>
      <c r="T12" s="54" t="s">
        <v>96</v>
      </c>
      <c r="U12" s="53"/>
      <c r="V12" s="51" t="s">
        <v>104</v>
      </c>
      <c r="W12" s="52"/>
      <c r="X12" s="55">
        <v>120160</v>
      </c>
      <c r="Y12" s="52"/>
      <c r="Z12" s="52"/>
      <c r="AA12" s="56" t="s">
        <v>98</v>
      </c>
    </row>
    <row r="13" spans="1:27" s="49" customFormat="1" ht="30" customHeight="1" x14ac:dyDescent="0.2">
      <c r="A13" s="50">
        <f t="shared" si="0"/>
        <v>4</v>
      </c>
      <c r="B13" s="51" t="s">
        <v>105</v>
      </c>
      <c r="C13" s="48" t="s">
        <v>106</v>
      </c>
      <c r="D13" s="52"/>
      <c r="E13" s="53"/>
      <c r="F13" s="54" t="s">
        <v>96</v>
      </c>
      <c r="G13" s="54" t="s">
        <v>96</v>
      </c>
      <c r="H13" s="54" t="s">
        <v>96</v>
      </c>
      <c r="I13" s="53"/>
      <c r="J13" s="54" t="s">
        <v>96</v>
      </c>
      <c r="K13" s="54" t="s">
        <v>96</v>
      </c>
      <c r="L13" s="54" t="s">
        <v>96</v>
      </c>
      <c r="M13" s="53"/>
      <c r="N13" s="54" t="s">
        <v>96</v>
      </c>
      <c r="O13" s="54" t="s">
        <v>96</v>
      </c>
      <c r="P13" s="54" t="s">
        <v>96</v>
      </c>
      <c r="Q13" s="53"/>
      <c r="R13" s="54" t="s">
        <v>96</v>
      </c>
      <c r="S13" s="54" t="s">
        <v>96</v>
      </c>
      <c r="T13" s="54" t="s">
        <v>96</v>
      </c>
      <c r="U13" s="53"/>
      <c r="V13" s="51" t="s">
        <v>107</v>
      </c>
      <c r="W13" s="52"/>
      <c r="X13" s="55">
        <v>1800</v>
      </c>
      <c r="Y13" s="52"/>
      <c r="Z13" s="52"/>
      <c r="AA13" s="56" t="s">
        <v>98</v>
      </c>
    </row>
    <row r="14" spans="1:27" s="49" customFormat="1" ht="76.5" x14ac:dyDescent="0.2">
      <c r="A14" s="50">
        <f t="shared" si="0"/>
        <v>5</v>
      </c>
      <c r="B14" s="51" t="s">
        <v>108</v>
      </c>
      <c r="C14" s="48" t="s">
        <v>109</v>
      </c>
      <c r="D14" s="52"/>
      <c r="E14" s="53"/>
      <c r="F14" s="54" t="s">
        <v>96</v>
      </c>
      <c r="G14" s="54" t="s">
        <v>96</v>
      </c>
      <c r="H14" s="54" t="s">
        <v>96</v>
      </c>
      <c r="I14" s="53"/>
      <c r="J14" s="54" t="s">
        <v>96</v>
      </c>
      <c r="K14" s="54" t="s">
        <v>96</v>
      </c>
      <c r="L14" s="54" t="s">
        <v>96</v>
      </c>
      <c r="M14" s="53"/>
      <c r="N14" s="54" t="s">
        <v>96</v>
      </c>
      <c r="O14" s="54" t="s">
        <v>96</v>
      </c>
      <c r="P14" s="54" t="s">
        <v>96</v>
      </c>
      <c r="Q14" s="53"/>
      <c r="R14" s="54" t="s">
        <v>96</v>
      </c>
      <c r="S14" s="54" t="s">
        <v>96</v>
      </c>
      <c r="T14" s="54" t="s">
        <v>96</v>
      </c>
      <c r="U14" s="53"/>
      <c r="V14" s="51" t="s">
        <v>110</v>
      </c>
      <c r="W14" s="52"/>
      <c r="X14" s="55">
        <v>9000</v>
      </c>
      <c r="Y14" s="52"/>
      <c r="Z14" s="52"/>
      <c r="AA14" s="56" t="s">
        <v>98</v>
      </c>
    </row>
    <row r="15" spans="1:27" s="49" customFormat="1" ht="89.25" x14ac:dyDescent="0.2">
      <c r="A15" s="50">
        <f t="shared" si="0"/>
        <v>6</v>
      </c>
      <c r="B15" s="51" t="s">
        <v>111</v>
      </c>
      <c r="C15" s="48" t="s">
        <v>112</v>
      </c>
      <c r="D15" s="52"/>
      <c r="E15" s="53"/>
      <c r="F15" s="54"/>
      <c r="G15" s="54"/>
      <c r="H15" s="54"/>
      <c r="I15" s="53"/>
      <c r="J15" s="54"/>
      <c r="K15" s="54" t="s">
        <v>96</v>
      </c>
      <c r="L15" s="54"/>
      <c r="M15" s="53"/>
      <c r="N15" s="54"/>
      <c r="O15" s="54"/>
      <c r="P15" s="54"/>
      <c r="Q15" s="53"/>
      <c r="R15" s="54"/>
      <c r="S15" s="54"/>
      <c r="T15" s="54"/>
      <c r="U15" s="53"/>
      <c r="V15" s="51" t="s">
        <v>113</v>
      </c>
      <c r="W15" s="52"/>
      <c r="X15" s="55">
        <v>7200</v>
      </c>
      <c r="Y15" s="52"/>
      <c r="Z15" s="52"/>
      <c r="AA15" s="56" t="s">
        <v>98</v>
      </c>
    </row>
    <row r="16" spans="1:27" s="49" customFormat="1" ht="63.75" x14ac:dyDescent="0.2">
      <c r="A16" s="50">
        <f t="shared" si="0"/>
        <v>7</v>
      </c>
      <c r="B16" s="51" t="s">
        <v>114</v>
      </c>
      <c r="C16" s="48" t="s">
        <v>115</v>
      </c>
      <c r="D16" s="52"/>
      <c r="E16" s="53"/>
      <c r="F16" s="54"/>
      <c r="G16" s="54" t="s">
        <v>96</v>
      </c>
      <c r="H16" s="54"/>
      <c r="I16" s="53"/>
      <c r="J16" s="54"/>
      <c r="K16" s="54"/>
      <c r="L16" s="54"/>
      <c r="M16" s="53"/>
      <c r="N16" s="54"/>
      <c r="O16" s="54"/>
      <c r="P16" s="54"/>
      <c r="Q16" s="53"/>
      <c r="R16" s="54"/>
      <c r="S16" s="54"/>
      <c r="T16" s="54"/>
      <c r="U16" s="53"/>
      <c r="V16" s="51" t="s">
        <v>116</v>
      </c>
      <c r="W16" s="52"/>
      <c r="X16" s="55">
        <v>2500</v>
      </c>
      <c r="Y16" s="52"/>
      <c r="Z16" s="52"/>
      <c r="AA16" s="56" t="s">
        <v>98</v>
      </c>
    </row>
    <row r="17" spans="1:27" s="49" customFormat="1" ht="51" x14ac:dyDescent="0.2">
      <c r="A17" s="50">
        <f t="shared" si="0"/>
        <v>8</v>
      </c>
      <c r="B17" s="51" t="s">
        <v>117</v>
      </c>
      <c r="C17" s="48" t="s">
        <v>118</v>
      </c>
      <c r="D17" s="52"/>
      <c r="E17" s="53"/>
      <c r="F17" s="54"/>
      <c r="G17" s="54" t="s">
        <v>96</v>
      </c>
      <c r="H17" s="54"/>
      <c r="I17" s="53"/>
      <c r="J17" s="54"/>
      <c r="K17" s="54" t="s">
        <v>96</v>
      </c>
      <c r="L17" s="54"/>
      <c r="M17" s="53"/>
      <c r="N17" s="54"/>
      <c r="O17" s="54" t="s">
        <v>96</v>
      </c>
      <c r="P17" s="54"/>
      <c r="Q17" s="53"/>
      <c r="R17" s="54"/>
      <c r="S17" s="54" t="s">
        <v>96</v>
      </c>
      <c r="T17" s="54"/>
      <c r="U17" s="53"/>
      <c r="V17" s="51" t="s">
        <v>119</v>
      </c>
      <c r="W17" s="52"/>
      <c r="X17" s="55">
        <v>2400</v>
      </c>
      <c r="Y17" s="52"/>
      <c r="Z17" s="52"/>
      <c r="AA17" s="56" t="s">
        <v>98</v>
      </c>
    </row>
    <row r="18" spans="1:27" s="49" customFormat="1" ht="165.75" x14ac:dyDescent="0.2">
      <c r="A18" s="50">
        <f t="shared" si="0"/>
        <v>9</v>
      </c>
      <c r="B18" s="51" t="s">
        <v>120</v>
      </c>
      <c r="C18" s="48" t="s">
        <v>121</v>
      </c>
      <c r="D18" s="52"/>
      <c r="E18" s="53"/>
      <c r="F18" s="54" t="s">
        <v>96</v>
      </c>
      <c r="G18" s="54" t="s">
        <v>96</v>
      </c>
      <c r="H18" s="54" t="s">
        <v>96</v>
      </c>
      <c r="I18" s="53"/>
      <c r="J18" s="54" t="s">
        <v>96</v>
      </c>
      <c r="K18" s="54" t="s">
        <v>96</v>
      </c>
      <c r="L18" s="54" t="s">
        <v>96</v>
      </c>
      <c r="M18" s="53"/>
      <c r="N18" s="54" t="s">
        <v>96</v>
      </c>
      <c r="O18" s="54" t="s">
        <v>96</v>
      </c>
      <c r="P18" s="54" t="s">
        <v>96</v>
      </c>
      <c r="Q18" s="53"/>
      <c r="R18" s="54" t="s">
        <v>96</v>
      </c>
      <c r="S18" s="54" t="s">
        <v>96</v>
      </c>
      <c r="T18" s="54" t="s">
        <v>96</v>
      </c>
      <c r="U18" s="53"/>
      <c r="V18" s="51" t="s">
        <v>122</v>
      </c>
      <c r="W18" s="52"/>
      <c r="X18" s="57">
        <v>10600</v>
      </c>
      <c r="Y18" s="52"/>
      <c r="Z18" s="52"/>
      <c r="AA18" s="56" t="s">
        <v>98</v>
      </c>
    </row>
    <row r="19" spans="1:27" s="49" customFormat="1" ht="63.75" x14ac:dyDescent="0.2">
      <c r="A19" s="50">
        <f t="shared" si="0"/>
        <v>10</v>
      </c>
      <c r="B19" s="51" t="s">
        <v>123</v>
      </c>
      <c r="C19" s="48" t="s">
        <v>124</v>
      </c>
      <c r="D19" s="52"/>
      <c r="E19" s="53"/>
      <c r="F19" s="54"/>
      <c r="G19" s="54"/>
      <c r="H19" s="54" t="s">
        <v>96</v>
      </c>
      <c r="I19" s="53"/>
      <c r="J19" s="54"/>
      <c r="K19" s="54"/>
      <c r="L19" s="54" t="s">
        <v>96</v>
      </c>
      <c r="M19" s="53"/>
      <c r="N19" s="54"/>
      <c r="O19" s="54"/>
      <c r="P19" s="54"/>
      <c r="Q19" s="53"/>
      <c r="R19" s="54"/>
      <c r="S19" s="54" t="s">
        <v>96</v>
      </c>
      <c r="T19" s="54"/>
      <c r="U19" s="53"/>
      <c r="V19" s="51" t="s">
        <v>125</v>
      </c>
      <c r="W19" s="52"/>
      <c r="X19" s="55">
        <v>1875</v>
      </c>
      <c r="Y19" s="52"/>
      <c r="Z19" s="52"/>
      <c r="AA19" s="56" t="s">
        <v>98</v>
      </c>
    </row>
    <row r="20" spans="1:27" s="49" customFormat="1" ht="51" x14ac:dyDescent="0.2">
      <c r="A20" s="50">
        <f t="shared" si="0"/>
        <v>11</v>
      </c>
      <c r="B20" s="51" t="s">
        <v>126</v>
      </c>
      <c r="C20" s="48" t="s">
        <v>127</v>
      </c>
      <c r="D20" s="52"/>
      <c r="E20" s="53"/>
      <c r="F20" s="54" t="s">
        <v>96</v>
      </c>
      <c r="G20" s="54" t="s">
        <v>96</v>
      </c>
      <c r="H20" s="54" t="s">
        <v>96</v>
      </c>
      <c r="I20" s="53"/>
      <c r="J20" s="54" t="s">
        <v>96</v>
      </c>
      <c r="K20" s="54" t="s">
        <v>96</v>
      </c>
      <c r="L20" s="54" t="s">
        <v>96</v>
      </c>
      <c r="M20" s="53"/>
      <c r="N20" s="54" t="s">
        <v>96</v>
      </c>
      <c r="O20" s="54" t="s">
        <v>96</v>
      </c>
      <c r="P20" s="54" t="s">
        <v>96</v>
      </c>
      <c r="Q20" s="53"/>
      <c r="R20" s="54" t="s">
        <v>96</v>
      </c>
      <c r="S20" s="54" t="s">
        <v>96</v>
      </c>
      <c r="T20" s="54" t="s">
        <v>96</v>
      </c>
      <c r="U20" s="53"/>
      <c r="V20" s="51" t="s">
        <v>128</v>
      </c>
      <c r="W20" s="52"/>
      <c r="X20" s="55">
        <v>1000</v>
      </c>
      <c r="Y20" s="52"/>
      <c r="Z20" s="52"/>
      <c r="AA20" s="56" t="s">
        <v>98</v>
      </c>
    </row>
    <row r="21" spans="1:27" s="49" customFormat="1" ht="89.25" x14ac:dyDescent="0.2">
      <c r="A21" s="50">
        <f t="shared" si="0"/>
        <v>12</v>
      </c>
      <c r="B21" s="51" t="s">
        <v>129</v>
      </c>
      <c r="C21" s="48" t="s">
        <v>130</v>
      </c>
      <c r="D21" s="52"/>
      <c r="E21" s="53"/>
      <c r="F21" s="54" t="s">
        <v>96</v>
      </c>
      <c r="G21" s="54" t="s">
        <v>96</v>
      </c>
      <c r="H21" s="54" t="s">
        <v>96</v>
      </c>
      <c r="I21" s="53"/>
      <c r="J21" s="54" t="s">
        <v>96</v>
      </c>
      <c r="K21" s="54" t="s">
        <v>96</v>
      </c>
      <c r="L21" s="54" t="s">
        <v>96</v>
      </c>
      <c r="M21" s="53"/>
      <c r="N21" s="54" t="s">
        <v>96</v>
      </c>
      <c r="O21" s="54" t="s">
        <v>96</v>
      </c>
      <c r="P21" s="54" t="s">
        <v>96</v>
      </c>
      <c r="Q21" s="53"/>
      <c r="R21" s="54" t="s">
        <v>96</v>
      </c>
      <c r="S21" s="54" t="s">
        <v>96</v>
      </c>
      <c r="T21" s="54" t="s">
        <v>96</v>
      </c>
      <c r="U21" s="53"/>
      <c r="V21" s="51" t="s">
        <v>131</v>
      </c>
      <c r="W21" s="52"/>
      <c r="X21" s="55">
        <v>15000</v>
      </c>
      <c r="Y21" s="52"/>
      <c r="Z21" s="52"/>
      <c r="AA21" s="56" t="s">
        <v>98</v>
      </c>
    </row>
    <row r="22" spans="1:27" s="49" customFormat="1" ht="63.75" x14ac:dyDescent="0.2">
      <c r="A22" s="50">
        <f t="shared" si="0"/>
        <v>13</v>
      </c>
      <c r="B22" s="51" t="s">
        <v>132</v>
      </c>
      <c r="C22" s="48" t="s">
        <v>133</v>
      </c>
      <c r="D22" s="52"/>
      <c r="E22" s="53"/>
      <c r="F22" s="54" t="s">
        <v>96</v>
      </c>
      <c r="G22" s="54" t="s">
        <v>96</v>
      </c>
      <c r="H22" s="54" t="s">
        <v>96</v>
      </c>
      <c r="I22" s="53"/>
      <c r="J22" s="54" t="s">
        <v>96</v>
      </c>
      <c r="K22" s="54" t="s">
        <v>96</v>
      </c>
      <c r="L22" s="54" t="s">
        <v>96</v>
      </c>
      <c r="M22" s="53"/>
      <c r="N22" s="54" t="s">
        <v>96</v>
      </c>
      <c r="O22" s="54" t="s">
        <v>96</v>
      </c>
      <c r="P22" s="54" t="s">
        <v>96</v>
      </c>
      <c r="Q22" s="53"/>
      <c r="R22" s="54" t="s">
        <v>96</v>
      </c>
      <c r="S22" s="54" t="s">
        <v>96</v>
      </c>
      <c r="T22" s="54" t="s">
        <v>96</v>
      </c>
      <c r="U22" s="53"/>
      <c r="V22" s="51" t="s">
        <v>134</v>
      </c>
      <c r="W22" s="52"/>
      <c r="X22" s="55">
        <v>7992</v>
      </c>
      <c r="Y22" s="52"/>
      <c r="Z22" s="52"/>
      <c r="AA22" s="56" t="s">
        <v>98</v>
      </c>
    </row>
    <row r="23" spans="1:27" s="49" customFormat="1" ht="76.5" x14ac:dyDescent="0.2">
      <c r="A23" s="50">
        <f t="shared" si="0"/>
        <v>14</v>
      </c>
      <c r="B23" s="51" t="s">
        <v>135</v>
      </c>
      <c r="C23" s="48" t="s">
        <v>136</v>
      </c>
      <c r="D23" s="52"/>
      <c r="E23" s="53"/>
      <c r="F23" s="54" t="s">
        <v>96</v>
      </c>
      <c r="G23" s="54" t="s">
        <v>96</v>
      </c>
      <c r="H23" s="54" t="s">
        <v>96</v>
      </c>
      <c r="I23" s="53"/>
      <c r="J23" s="54" t="s">
        <v>96</v>
      </c>
      <c r="K23" s="54" t="s">
        <v>96</v>
      </c>
      <c r="L23" s="54" t="s">
        <v>96</v>
      </c>
      <c r="M23" s="53"/>
      <c r="N23" s="54" t="s">
        <v>96</v>
      </c>
      <c r="O23" s="54" t="s">
        <v>96</v>
      </c>
      <c r="P23" s="54" t="s">
        <v>96</v>
      </c>
      <c r="Q23" s="53"/>
      <c r="R23" s="54" t="s">
        <v>96</v>
      </c>
      <c r="S23" s="54" t="s">
        <v>96</v>
      </c>
      <c r="T23" s="54" t="s">
        <v>96</v>
      </c>
      <c r="U23" s="53"/>
      <c r="V23" s="51" t="s">
        <v>137</v>
      </c>
      <c r="W23" s="52"/>
      <c r="X23" s="55">
        <v>16875</v>
      </c>
      <c r="Y23" s="52"/>
      <c r="Z23" s="52"/>
      <c r="AA23" s="56" t="s">
        <v>98</v>
      </c>
    </row>
    <row r="24" spans="1:27" s="49" customFormat="1" ht="51" x14ac:dyDescent="0.2">
      <c r="A24" s="50">
        <f t="shared" si="0"/>
        <v>15</v>
      </c>
      <c r="B24" s="51" t="s">
        <v>138</v>
      </c>
      <c r="C24" s="48" t="s">
        <v>139</v>
      </c>
      <c r="D24" s="52"/>
      <c r="E24" s="53"/>
      <c r="F24" s="54" t="s">
        <v>96</v>
      </c>
      <c r="G24" s="54" t="s">
        <v>96</v>
      </c>
      <c r="H24" s="54" t="s">
        <v>96</v>
      </c>
      <c r="I24" s="53"/>
      <c r="J24" s="54" t="s">
        <v>96</v>
      </c>
      <c r="K24" s="54" t="s">
        <v>96</v>
      </c>
      <c r="L24" s="54" t="s">
        <v>96</v>
      </c>
      <c r="M24" s="53"/>
      <c r="N24" s="54" t="s">
        <v>96</v>
      </c>
      <c r="O24" s="54" t="s">
        <v>96</v>
      </c>
      <c r="P24" s="54" t="s">
        <v>96</v>
      </c>
      <c r="Q24" s="53"/>
      <c r="R24" s="54" t="s">
        <v>96</v>
      </c>
      <c r="S24" s="54" t="s">
        <v>96</v>
      </c>
      <c r="T24" s="54" t="s">
        <v>96</v>
      </c>
      <c r="U24" s="53"/>
      <c r="V24" s="51" t="s">
        <v>140</v>
      </c>
      <c r="W24" s="52"/>
      <c r="X24" s="55">
        <v>4500</v>
      </c>
      <c r="Y24" s="52"/>
      <c r="Z24" s="52"/>
      <c r="AA24" s="56" t="s">
        <v>98</v>
      </c>
    </row>
    <row r="25" spans="1:27" s="49" customFormat="1" ht="63.75" x14ac:dyDescent="0.2">
      <c r="A25" s="50">
        <f t="shared" si="0"/>
        <v>16</v>
      </c>
      <c r="B25" s="51" t="s">
        <v>141</v>
      </c>
      <c r="C25" s="48" t="s">
        <v>142</v>
      </c>
      <c r="D25" s="52"/>
      <c r="E25" s="53"/>
      <c r="F25" s="54" t="s">
        <v>96</v>
      </c>
      <c r="G25" s="54" t="s">
        <v>96</v>
      </c>
      <c r="H25" s="54" t="s">
        <v>96</v>
      </c>
      <c r="I25" s="53"/>
      <c r="J25" s="54" t="s">
        <v>96</v>
      </c>
      <c r="K25" s="54" t="s">
        <v>96</v>
      </c>
      <c r="L25" s="54" t="s">
        <v>96</v>
      </c>
      <c r="M25" s="53"/>
      <c r="N25" s="54" t="s">
        <v>96</v>
      </c>
      <c r="O25" s="54" t="s">
        <v>96</v>
      </c>
      <c r="P25" s="54" t="s">
        <v>96</v>
      </c>
      <c r="Q25" s="53"/>
      <c r="R25" s="54" t="s">
        <v>96</v>
      </c>
      <c r="S25" s="54" t="s">
        <v>96</v>
      </c>
      <c r="T25" s="54" t="s">
        <v>96</v>
      </c>
      <c r="U25" s="53"/>
      <c r="V25" s="51" t="s">
        <v>143</v>
      </c>
      <c r="W25" s="52"/>
      <c r="X25" s="55">
        <f>22000*0.75</f>
        <v>16500</v>
      </c>
      <c r="Y25" s="52"/>
      <c r="Z25" s="52"/>
      <c r="AA25" s="56" t="s">
        <v>98</v>
      </c>
    </row>
    <row r="26" spans="1:27" s="49" customFormat="1" ht="63.75" x14ac:dyDescent="0.2">
      <c r="A26" s="50">
        <f t="shared" si="0"/>
        <v>17</v>
      </c>
      <c r="B26" s="51" t="s">
        <v>144</v>
      </c>
      <c r="C26" s="48" t="s">
        <v>145</v>
      </c>
      <c r="D26" s="52"/>
      <c r="E26" s="53"/>
      <c r="F26" s="54" t="s">
        <v>96</v>
      </c>
      <c r="G26" s="54"/>
      <c r="H26" s="54"/>
      <c r="I26" s="53"/>
      <c r="J26" s="54"/>
      <c r="K26" s="54"/>
      <c r="L26" s="54"/>
      <c r="M26" s="53"/>
      <c r="N26" s="54"/>
      <c r="O26" s="54"/>
      <c r="P26" s="54"/>
      <c r="Q26" s="53"/>
      <c r="R26" s="54"/>
      <c r="S26" s="54"/>
      <c r="T26" s="54"/>
      <c r="U26" s="53"/>
      <c r="V26" s="51" t="s">
        <v>146</v>
      </c>
      <c r="W26" s="52"/>
      <c r="X26" s="55">
        <v>7000</v>
      </c>
      <c r="Y26" s="52"/>
      <c r="Z26" s="52"/>
      <c r="AA26" s="56" t="s">
        <v>98</v>
      </c>
    </row>
    <row r="27" spans="1:27" s="49" customFormat="1" ht="114.75" x14ac:dyDescent="0.2">
      <c r="A27" s="52">
        <f t="shared" si="0"/>
        <v>18</v>
      </c>
      <c r="B27" s="48" t="s">
        <v>147</v>
      </c>
      <c r="C27" s="48" t="s">
        <v>148</v>
      </c>
      <c r="D27" s="52"/>
      <c r="E27" s="53"/>
      <c r="F27" s="54" t="s">
        <v>96</v>
      </c>
      <c r="G27" s="54" t="s">
        <v>96</v>
      </c>
      <c r="H27" s="54" t="s">
        <v>96</v>
      </c>
      <c r="I27" s="53"/>
      <c r="J27" s="54" t="s">
        <v>96</v>
      </c>
      <c r="K27" s="54" t="s">
        <v>96</v>
      </c>
      <c r="L27" s="54" t="s">
        <v>96</v>
      </c>
      <c r="M27" s="53"/>
      <c r="N27" s="54" t="s">
        <v>96</v>
      </c>
      <c r="O27" s="54" t="s">
        <v>96</v>
      </c>
      <c r="P27" s="54" t="s">
        <v>96</v>
      </c>
      <c r="Q27" s="53"/>
      <c r="R27" s="54" t="s">
        <v>96</v>
      </c>
      <c r="S27" s="54" t="s">
        <v>96</v>
      </c>
      <c r="T27" s="54" t="s">
        <v>96</v>
      </c>
      <c r="U27" s="53"/>
      <c r="V27" s="51" t="s">
        <v>149</v>
      </c>
      <c r="W27" s="52"/>
      <c r="X27" s="55">
        <v>3750</v>
      </c>
      <c r="Y27" s="52"/>
      <c r="Z27" s="52"/>
      <c r="AA27" s="56" t="s">
        <v>98</v>
      </c>
    </row>
    <row r="28" spans="1:27" s="49" customFormat="1" ht="13.5" x14ac:dyDescent="0.25">
      <c r="A28" s="52"/>
      <c r="B28" s="104" t="s">
        <v>150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6"/>
    </row>
    <row r="29" spans="1:27" s="49" customFormat="1" ht="51" x14ac:dyDescent="0.2">
      <c r="A29" s="50">
        <f t="shared" si="0"/>
        <v>1</v>
      </c>
      <c r="B29" s="51" t="s">
        <v>151</v>
      </c>
      <c r="C29" s="48" t="s">
        <v>152</v>
      </c>
      <c r="D29" s="52"/>
      <c r="E29" s="53"/>
      <c r="F29" s="54"/>
      <c r="G29" s="54" t="s">
        <v>96</v>
      </c>
      <c r="H29" s="54"/>
      <c r="I29" s="53"/>
      <c r="J29" s="54"/>
      <c r="K29" s="54" t="s">
        <v>96</v>
      </c>
      <c r="L29" s="54"/>
      <c r="M29" s="53"/>
      <c r="N29" s="54"/>
      <c r="O29" s="54" t="s">
        <v>96</v>
      </c>
      <c r="P29" s="54"/>
      <c r="Q29" s="53"/>
      <c r="R29" s="54"/>
      <c r="S29" s="54" t="s">
        <v>96</v>
      </c>
      <c r="T29" s="54"/>
      <c r="U29" s="53"/>
      <c r="V29" s="48" t="s">
        <v>153</v>
      </c>
      <c r="W29" s="52"/>
      <c r="X29" s="55">
        <v>10000</v>
      </c>
      <c r="Y29" s="52"/>
      <c r="Z29" s="52"/>
      <c r="AA29" s="48" t="s">
        <v>154</v>
      </c>
    </row>
    <row r="30" spans="1:27" s="49" customFormat="1" ht="89.25" x14ac:dyDescent="0.2">
      <c r="A30" s="50">
        <f t="shared" si="0"/>
        <v>2</v>
      </c>
      <c r="B30" s="51" t="s">
        <v>155</v>
      </c>
      <c r="C30" s="48" t="s">
        <v>156</v>
      </c>
      <c r="D30" s="52"/>
      <c r="E30" s="53"/>
      <c r="F30" s="54" t="s">
        <v>96</v>
      </c>
      <c r="G30" s="54" t="s">
        <v>96</v>
      </c>
      <c r="H30" s="54" t="s">
        <v>96</v>
      </c>
      <c r="I30" s="53"/>
      <c r="J30" s="54"/>
      <c r="K30" s="54"/>
      <c r="L30" s="54"/>
      <c r="M30" s="53"/>
      <c r="N30" s="54"/>
      <c r="O30" s="54"/>
      <c r="P30" s="54"/>
      <c r="Q30" s="53"/>
      <c r="R30" s="54"/>
      <c r="S30" s="54"/>
      <c r="T30" s="54"/>
      <c r="U30" s="53"/>
      <c r="V30" s="51" t="s">
        <v>157</v>
      </c>
      <c r="W30" s="52"/>
      <c r="X30" s="55">
        <v>40000</v>
      </c>
      <c r="Y30" s="52"/>
      <c r="Z30" s="52"/>
      <c r="AA30" s="48" t="s">
        <v>154</v>
      </c>
    </row>
    <row r="31" spans="1:27" s="49" customFormat="1" ht="13.5" x14ac:dyDescent="0.25">
      <c r="A31" s="52"/>
      <c r="B31" s="104" t="s">
        <v>158</v>
      </c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6"/>
    </row>
    <row r="32" spans="1:27" s="49" customFormat="1" ht="51" x14ac:dyDescent="0.2">
      <c r="A32" s="50">
        <f t="shared" si="0"/>
        <v>1</v>
      </c>
      <c r="B32" s="51" t="s">
        <v>159</v>
      </c>
      <c r="C32" s="48" t="s">
        <v>160</v>
      </c>
      <c r="D32" s="52"/>
      <c r="E32" s="53"/>
      <c r="F32" s="54"/>
      <c r="G32" s="54"/>
      <c r="H32" s="54"/>
      <c r="I32" s="53"/>
      <c r="J32" s="54"/>
      <c r="K32" s="54"/>
      <c r="L32" s="54" t="s">
        <v>96</v>
      </c>
      <c r="M32" s="53"/>
      <c r="N32" s="54"/>
      <c r="O32" s="54"/>
      <c r="P32" s="54"/>
      <c r="Q32" s="53"/>
      <c r="R32" s="54"/>
      <c r="S32" s="54"/>
      <c r="T32" s="54"/>
      <c r="U32" s="53"/>
      <c r="V32" s="51" t="s">
        <v>161</v>
      </c>
      <c r="W32" s="52"/>
      <c r="X32" s="58">
        <v>500</v>
      </c>
      <c r="Y32" s="52"/>
      <c r="Z32" s="52"/>
      <c r="AA32" s="48" t="s">
        <v>162</v>
      </c>
    </row>
    <row r="33" spans="1:28" s="49" customFormat="1" ht="51" x14ac:dyDescent="0.2">
      <c r="A33" s="50">
        <f t="shared" si="0"/>
        <v>2</v>
      </c>
      <c r="B33" s="51" t="s">
        <v>163</v>
      </c>
      <c r="C33" s="48" t="s">
        <v>164</v>
      </c>
      <c r="D33" s="52"/>
      <c r="E33" s="53"/>
      <c r="F33" s="54" t="s">
        <v>96</v>
      </c>
      <c r="G33" s="54" t="s">
        <v>96</v>
      </c>
      <c r="H33" s="54" t="s">
        <v>96</v>
      </c>
      <c r="I33" s="53"/>
      <c r="J33" s="54" t="s">
        <v>96</v>
      </c>
      <c r="K33" s="54" t="s">
        <v>96</v>
      </c>
      <c r="L33" s="54" t="s">
        <v>96</v>
      </c>
      <c r="M33" s="53"/>
      <c r="N33" s="54" t="s">
        <v>96</v>
      </c>
      <c r="O33" s="54" t="s">
        <v>96</v>
      </c>
      <c r="P33" s="54" t="s">
        <v>96</v>
      </c>
      <c r="Q33" s="53"/>
      <c r="R33" s="54" t="s">
        <v>96</v>
      </c>
      <c r="S33" s="54" t="s">
        <v>96</v>
      </c>
      <c r="T33" s="54" t="s">
        <v>96</v>
      </c>
      <c r="U33" s="53"/>
      <c r="V33" s="51" t="s">
        <v>165</v>
      </c>
      <c r="W33" s="52"/>
      <c r="X33" s="55">
        <v>5750</v>
      </c>
      <c r="Y33" s="52"/>
      <c r="Z33" s="52"/>
      <c r="AA33" s="48" t="s">
        <v>162</v>
      </c>
    </row>
    <row r="34" spans="1:28" s="49" customFormat="1" ht="13.5" x14ac:dyDescent="0.25">
      <c r="A34" s="52"/>
      <c r="B34" s="104" t="s">
        <v>166</v>
      </c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6"/>
    </row>
    <row r="35" spans="1:28" s="62" customFormat="1" ht="36.75" customHeight="1" x14ac:dyDescent="0.2">
      <c r="A35" s="59">
        <f t="shared" si="0"/>
        <v>1</v>
      </c>
      <c r="B35" s="51" t="s">
        <v>167</v>
      </c>
      <c r="C35" s="48" t="s">
        <v>168</v>
      </c>
      <c r="D35" s="48" t="s">
        <v>169</v>
      </c>
      <c r="E35" s="53"/>
      <c r="F35" s="54" t="s">
        <v>96</v>
      </c>
      <c r="G35" s="54" t="s">
        <v>96</v>
      </c>
      <c r="H35" s="54" t="s">
        <v>96</v>
      </c>
      <c r="I35" s="53"/>
      <c r="J35" s="54" t="s">
        <v>96</v>
      </c>
      <c r="K35" s="54" t="s">
        <v>96</v>
      </c>
      <c r="L35" s="54" t="s">
        <v>96</v>
      </c>
      <c r="M35" s="53"/>
      <c r="N35" s="54" t="s">
        <v>96</v>
      </c>
      <c r="O35" s="54" t="s">
        <v>96</v>
      </c>
      <c r="P35" s="54" t="s">
        <v>96</v>
      </c>
      <c r="Q35" s="53"/>
      <c r="R35" s="54" t="s">
        <v>96</v>
      </c>
      <c r="S35" s="54" t="s">
        <v>96</v>
      </c>
      <c r="T35" s="54" t="s">
        <v>96</v>
      </c>
      <c r="U35" s="53"/>
      <c r="V35" s="48" t="s">
        <v>170</v>
      </c>
      <c r="W35" s="60"/>
      <c r="X35" s="55">
        <v>3500</v>
      </c>
      <c r="Y35" s="60"/>
      <c r="Z35" s="60"/>
      <c r="AA35" s="48" t="s">
        <v>171</v>
      </c>
      <c r="AB35" s="61"/>
    </row>
    <row r="36" spans="1:28" s="49" customFormat="1" x14ac:dyDescent="0.2">
      <c r="A36" s="52"/>
      <c r="B36" s="116" t="s">
        <v>172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8"/>
    </row>
    <row r="37" spans="1:28" s="49" customFormat="1" ht="13.5" x14ac:dyDescent="0.25">
      <c r="A37" s="52"/>
      <c r="B37" s="104" t="s">
        <v>173</v>
      </c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6"/>
    </row>
    <row r="38" spans="1:28" s="49" customFormat="1" ht="76.5" x14ac:dyDescent="0.2">
      <c r="A38" s="50">
        <f>+A37+1</f>
        <v>1</v>
      </c>
      <c r="B38" s="51" t="s">
        <v>174</v>
      </c>
      <c r="C38" s="48" t="s">
        <v>175</v>
      </c>
      <c r="D38" s="51" t="s">
        <v>176</v>
      </c>
      <c r="E38" s="53"/>
      <c r="F38" s="54"/>
      <c r="G38" s="54"/>
      <c r="H38" s="54"/>
      <c r="I38" s="53"/>
      <c r="J38" s="54"/>
      <c r="K38" s="54"/>
      <c r="L38" s="54"/>
      <c r="M38" s="53"/>
      <c r="N38" s="54"/>
      <c r="O38" s="54" t="s">
        <v>96</v>
      </c>
      <c r="P38" s="54" t="s">
        <v>96</v>
      </c>
      <c r="Q38" s="53"/>
      <c r="R38" s="54"/>
      <c r="S38" s="54"/>
      <c r="T38" s="54"/>
      <c r="U38" s="53"/>
      <c r="V38" s="51" t="s">
        <v>177</v>
      </c>
      <c r="W38" s="52"/>
      <c r="X38" s="63">
        <v>5000</v>
      </c>
      <c r="Y38" s="52"/>
      <c r="Z38" s="52"/>
      <c r="AA38" s="48"/>
    </row>
    <row r="39" spans="1:28" s="49" customFormat="1" ht="45" customHeight="1" x14ac:dyDescent="0.2">
      <c r="A39" s="50">
        <f>+A38+1</f>
        <v>2</v>
      </c>
      <c r="B39" s="51" t="s">
        <v>178</v>
      </c>
      <c r="C39" s="48" t="s">
        <v>179</v>
      </c>
      <c r="D39" s="51" t="s">
        <v>176</v>
      </c>
      <c r="E39" s="53"/>
      <c r="F39" s="54"/>
      <c r="G39" s="54"/>
      <c r="H39" s="54"/>
      <c r="I39" s="53"/>
      <c r="J39" s="54"/>
      <c r="K39" s="54"/>
      <c r="L39" s="54"/>
      <c r="M39" s="53"/>
      <c r="N39" s="54"/>
      <c r="O39" s="54"/>
      <c r="P39" s="54"/>
      <c r="Q39" s="53"/>
      <c r="R39" s="54"/>
      <c r="S39" s="54" t="s">
        <v>96</v>
      </c>
      <c r="T39" s="54" t="s">
        <v>96</v>
      </c>
      <c r="U39" s="53"/>
      <c r="V39" s="51" t="s">
        <v>177</v>
      </c>
      <c r="W39" s="52"/>
      <c r="X39" s="63">
        <v>5000</v>
      </c>
      <c r="Y39" s="52"/>
      <c r="Z39" s="52"/>
      <c r="AA39" s="48"/>
    </row>
    <row r="40" spans="1:28" s="49" customFormat="1" ht="45" customHeight="1" x14ac:dyDescent="0.2">
      <c r="A40" s="50">
        <f>+A39+1</f>
        <v>3</v>
      </c>
      <c r="B40" s="51" t="s">
        <v>180</v>
      </c>
      <c r="C40" s="48" t="s">
        <v>181</v>
      </c>
      <c r="D40" s="51" t="s">
        <v>176</v>
      </c>
      <c r="E40" s="53"/>
      <c r="F40" s="54"/>
      <c r="G40" s="54"/>
      <c r="H40" s="54"/>
      <c r="I40" s="53"/>
      <c r="J40" s="54"/>
      <c r="K40" s="54"/>
      <c r="L40" s="54"/>
      <c r="M40" s="53"/>
      <c r="N40" s="54"/>
      <c r="O40" s="54"/>
      <c r="P40" s="54"/>
      <c r="Q40" s="53"/>
      <c r="R40" s="54" t="s">
        <v>96</v>
      </c>
      <c r="S40" s="54" t="s">
        <v>96</v>
      </c>
      <c r="T40" s="54"/>
      <c r="U40" s="53"/>
      <c r="V40" s="51" t="s">
        <v>177</v>
      </c>
      <c r="W40" s="52"/>
      <c r="X40" s="63">
        <v>7500</v>
      </c>
      <c r="Y40" s="52"/>
      <c r="Z40" s="52"/>
      <c r="AA40" s="48" t="s">
        <v>182</v>
      </c>
    </row>
    <row r="41" spans="1:28" s="49" customFormat="1" ht="114.75" x14ac:dyDescent="0.2">
      <c r="A41" s="50">
        <f t="shared" si="0"/>
        <v>4</v>
      </c>
      <c r="B41" s="51" t="s">
        <v>183</v>
      </c>
      <c r="C41" s="48" t="s">
        <v>184</v>
      </c>
      <c r="D41" s="51" t="s">
        <v>176</v>
      </c>
      <c r="E41" s="53"/>
      <c r="F41" s="54"/>
      <c r="G41" s="54"/>
      <c r="H41" s="54"/>
      <c r="I41" s="53"/>
      <c r="J41" s="54"/>
      <c r="K41" s="54"/>
      <c r="L41" s="54"/>
      <c r="M41" s="53"/>
      <c r="N41" s="54" t="s">
        <v>96</v>
      </c>
      <c r="O41" s="54" t="s">
        <v>96</v>
      </c>
      <c r="P41" s="54"/>
      <c r="Q41" s="53"/>
      <c r="R41" s="54"/>
      <c r="S41" s="54"/>
      <c r="T41" s="54"/>
      <c r="U41" s="53"/>
      <c r="V41" s="51" t="s">
        <v>185</v>
      </c>
      <c r="W41" s="52"/>
      <c r="X41" s="55">
        <v>7500</v>
      </c>
      <c r="Y41" s="52"/>
      <c r="Z41" s="52"/>
      <c r="AA41" s="48" t="s">
        <v>182</v>
      </c>
    </row>
    <row r="42" spans="1:28" s="49" customFormat="1" ht="13.5" x14ac:dyDescent="0.25">
      <c r="A42" s="52"/>
      <c r="B42" s="104" t="s">
        <v>186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6"/>
    </row>
    <row r="43" spans="1:28" s="49" customFormat="1" ht="32.25" customHeight="1" x14ac:dyDescent="0.2">
      <c r="A43" s="64">
        <f t="shared" si="0"/>
        <v>1</v>
      </c>
      <c r="B43" s="65" t="s">
        <v>187</v>
      </c>
      <c r="C43" s="66" t="s">
        <v>188</v>
      </c>
      <c r="D43" s="67" t="s">
        <v>189</v>
      </c>
      <c r="E43" s="53"/>
      <c r="F43" s="54" t="s">
        <v>96</v>
      </c>
      <c r="G43" s="54" t="s">
        <v>96</v>
      </c>
      <c r="H43" s="54" t="s">
        <v>96</v>
      </c>
      <c r="I43" s="53"/>
      <c r="J43" s="54" t="s">
        <v>96</v>
      </c>
      <c r="K43" s="54" t="s">
        <v>96</v>
      </c>
      <c r="L43" s="54" t="s">
        <v>96</v>
      </c>
      <c r="M43" s="53"/>
      <c r="N43" s="54" t="s">
        <v>96</v>
      </c>
      <c r="O43" s="54" t="s">
        <v>96</v>
      </c>
      <c r="P43" s="54" t="s">
        <v>96</v>
      </c>
      <c r="Q43" s="53"/>
      <c r="R43" s="54" t="s">
        <v>96</v>
      </c>
      <c r="S43" s="54" t="s">
        <v>96</v>
      </c>
      <c r="T43" s="54" t="s">
        <v>96</v>
      </c>
      <c r="U43" s="53"/>
      <c r="V43" s="65" t="s">
        <v>190</v>
      </c>
      <c r="W43" s="52"/>
      <c r="X43" s="63">
        <v>10000</v>
      </c>
      <c r="Y43" s="52"/>
      <c r="Z43" s="52"/>
      <c r="AA43" s="48" t="s">
        <v>182</v>
      </c>
    </row>
    <row r="44" spans="1:28" s="49" customFormat="1" ht="140.25" x14ac:dyDescent="0.2">
      <c r="A44" s="64">
        <f t="shared" si="0"/>
        <v>2</v>
      </c>
      <c r="B44" s="65" t="s">
        <v>191</v>
      </c>
      <c r="C44" s="68" t="s">
        <v>192</v>
      </c>
      <c r="D44" s="52"/>
      <c r="E44" s="53"/>
      <c r="F44" s="54" t="s">
        <v>96</v>
      </c>
      <c r="G44" s="54" t="s">
        <v>96</v>
      </c>
      <c r="H44" s="54" t="s">
        <v>96</v>
      </c>
      <c r="I44" s="53"/>
      <c r="J44" s="54" t="s">
        <v>96</v>
      </c>
      <c r="K44" s="54" t="s">
        <v>96</v>
      </c>
      <c r="L44" s="54" t="s">
        <v>96</v>
      </c>
      <c r="M44" s="53"/>
      <c r="N44" s="54" t="s">
        <v>96</v>
      </c>
      <c r="O44" s="54" t="s">
        <v>96</v>
      </c>
      <c r="P44" s="54" t="s">
        <v>96</v>
      </c>
      <c r="Q44" s="53"/>
      <c r="R44" s="54" t="s">
        <v>96</v>
      </c>
      <c r="S44" s="54" t="s">
        <v>96</v>
      </c>
      <c r="T44" s="54" t="s">
        <v>96</v>
      </c>
      <c r="U44" s="53"/>
      <c r="V44" s="69" t="s">
        <v>193</v>
      </c>
      <c r="W44" s="52"/>
      <c r="X44" s="63">
        <v>63492</v>
      </c>
      <c r="Y44" s="52"/>
      <c r="Z44" s="52"/>
      <c r="AA44" s="48" t="s">
        <v>194</v>
      </c>
    </row>
    <row r="45" spans="1:28" s="49" customFormat="1" ht="140.25" x14ac:dyDescent="0.2">
      <c r="A45" s="64">
        <f t="shared" si="0"/>
        <v>3</v>
      </c>
      <c r="B45" s="65" t="s">
        <v>195</v>
      </c>
      <c r="C45" s="68" t="s">
        <v>196</v>
      </c>
      <c r="D45" s="52"/>
      <c r="E45" s="53"/>
      <c r="F45" s="54" t="s">
        <v>96</v>
      </c>
      <c r="G45" s="54" t="s">
        <v>96</v>
      </c>
      <c r="H45" s="54" t="s">
        <v>96</v>
      </c>
      <c r="I45" s="53"/>
      <c r="J45" s="54" t="s">
        <v>96</v>
      </c>
      <c r="K45" s="54" t="s">
        <v>96</v>
      </c>
      <c r="L45" s="54" t="s">
        <v>96</v>
      </c>
      <c r="M45" s="53"/>
      <c r="N45" s="54" t="s">
        <v>96</v>
      </c>
      <c r="O45" s="54" t="s">
        <v>96</v>
      </c>
      <c r="P45" s="54" t="s">
        <v>96</v>
      </c>
      <c r="Q45" s="53"/>
      <c r="R45" s="54" t="s">
        <v>96</v>
      </c>
      <c r="S45" s="54" t="s">
        <v>96</v>
      </c>
      <c r="T45" s="54" t="s">
        <v>96</v>
      </c>
      <c r="U45" s="53"/>
      <c r="V45" s="69" t="s">
        <v>197</v>
      </c>
      <c r="W45" s="52"/>
      <c r="X45" s="55">
        <v>41136</v>
      </c>
      <c r="Y45" s="52"/>
      <c r="Z45" s="52"/>
      <c r="AA45" s="48" t="s">
        <v>194</v>
      </c>
      <c r="AB45" s="70"/>
    </row>
    <row r="46" spans="1:28" s="49" customFormat="1" x14ac:dyDescent="0.2"/>
    <row r="47" spans="1:28" s="49" customFormat="1" ht="13.5" x14ac:dyDescent="0.25">
      <c r="A47" s="52"/>
      <c r="B47" s="104" t="s">
        <v>198</v>
      </c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6"/>
    </row>
    <row r="48" spans="1:28" s="49" customFormat="1" ht="141.75" customHeight="1" x14ac:dyDescent="0.2">
      <c r="A48" s="71">
        <f t="shared" si="0"/>
        <v>1</v>
      </c>
      <c r="B48" s="51" t="s">
        <v>199</v>
      </c>
      <c r="C48" s="72" t="s">
        <v>200</v>
      </c>
      <c r="D48" s="72" t="s">
        <v>201</v>
      </c>
      <c r="E48" s="53"/>
      <c r="F48" s="54" t="s">
        <v>96</v>
      </c>
      <c r="G48" s="54" t="s">
        <v>96</v>
      </c>
      <c r="H48" s="54" t="s">
        <v>96</v>
      </c>
      <c r="I48" s="53"/>
      <c r="J48" s="54" t="s">
        <v>96</v>
      </c>
      <c r="K48" s="54" t="s">
        <v>96</v>
      </c>
      <c r="L48" s="54" t="s">
        <v>96</v>
      </c>
      <c r="M48" s="53"/>
      <c r="N48" s="54" t="s">
        <v>96</v>
      </c>
      <c r="O48" s="54" t="s">
        <v>96</v>
      </c>
      <c r="P48" s="54" t="s">
        <v>96</v>
      </c>
      <c r="Q48" s="53"/>
      <c r="R48" s="54" t="s">
        <v>96</v>
      </c>
      <c r="S48" s="54" t="s">
        <v>96</v>
      </c>
      <c r="T48" s="54" t="s">
        <v>96</v>
      </c>
      <c r="U48" s="53"/>
      <c r="V48" s="73" t="s">
        <v>202</v>
      </c>
      <c r="W48" s="52"/>
      <c r="X48" s="55">
        <v>20000</v>
      </c>
      <c r="Y48" s="52"/>
      <c r="Z48" s="52"/>
      <c r="AA48" s="48" t="s">
        <v>203</v>
      </c>
    </row>
    <row r="49" spans="1:27" s="49" customFormat="1" x14ac:dyDescent="0.2">
      <c r="A49" s="52"/>
      <c r="B49" s="116" t="s">
        <v>204</v>
      </c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8"/>
    </row>
    <row r="50" spans="1:27" s="49" customFormat="1" ht="13.5" x14ac:dyDescent="0.25">
      <c r="A50" s="52"/>
      <c r="B50" s="104" t="s">
        <v>205</v>
      </c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6"/>
    </row>
    <row r="51" spans="1:27" s="78" customFormat="1" ht="33.75" customHeight="1" x14ac:dyDescent="0.2">
      <c r="A51" s="50">
        <f t="shared" si="0"/>
        <v>1</v>
      </c>
      <c r="B51" s="65" t="s">
        <v>206</v>
      </c>
      <c r="C51" s="65" t="s">
        <v>207</v>
      </c>
      <c r="D51" s="65" t="s">
        <v>208</v>
      </c>
      <c r="E51" s="74"/>
      <c r="F51" s="75" t="s">
        <v>96</v>
      </c>
      <c r="G51" s="75" t="s">
        <v>96</v>
      </c>
      <c r="H51" s="75" t="s">
        <v>96</v>
      </c>
      <c r="I51" s="74"/>
      <c r="J51" s="75" t="s">
        <v>96</v>
      </c>
      <c r="K51" s="75" t="s">
        <v>96</v>
      </c>
      <c r="L51" s="75" t="s">
        <v>96</v>
      </c>
      <c r="M51" s="74"/>
      <c r="N51" s="75" t="s">
        <v>96</v>
      </c>
      <c r="O51" s="75" t="s">
        <v>96</v>
      </c>
      <c r="P51" s="75" t="s">
        <v>96</v>
      </c>
      <c r="Q51" s="74"/>
      <c r="R51" s="75" t="s">
        <v>96</v>
      </c>
      <c r="S51" s="75" t="s">
        <v>96</v>
      </c>
      <c r="T51" s="75" t="s">
        <v>96</v>
      </c>
      <c r="U51" s="74"/>
      <c r="V51" s="76" t="s">
        <v>209</v>
      </c>
      <c r="W51" s="50"/>
      <c r="X51" s="77">
        <v>2400</v>
      </c>
      <c r="Y51" s="50"/>
      <c r="Z51" s="50"/>
      <c r="AA51" s="51" t="s">
        <v>210</v>
      </c>
    </row>
    <row r="52" spans="1:27" s="78" customFormat="1" ht="45" customHeight="1" x14ac:dyDescent="0.2">
      <c r="A52" s="50">
        <f t="shared" si="0"/>
        <v>2</v>
      </c>
      <c r="B52" s="65" t="s">
        <v>211</v>
      </c>
      <c r="C52" s="65" t="s">
        <v>212</v>
      </c>
      <c r="D52" s="65" t="s">
        <v>208</v>
      </c>
      <c r="E52" s="74"/>
      <c r="F52" s="75" t="s">
        <v>96</v>
      </c>
      <c r="G52" s="75" t="s">
        <v>96</v>
      </c>
      <c r="H52" s="75" t="s">
        <v>96</v>
      </c>
      <c r="I52" s="74"/>
      <c r="J52" s="75" t="s">
        <v>96</v>
      </c>
      <c r="K52" s="75" t="s">
        <v>96</v>
      </c>
      <c r="L52" s="75" t="s">
        <v>96</v>
      </c>
      <c r="M52" s="74"/>
      <c r="N52" s="75" t="s">
        <v>96</v>
      </c>
      <c r="O52" s="75" t="s">
        <v>96</v>
      </c>
      <c r="P52" s="75" t="s">
        <v>96</v>
      </c>
      <c r="Q52" s="74"/>
      <c r="R52" s="75" t="s">
        <v>96</v>
      </c>
      <c r="S52" s="75" t="s">
        <v>96</v>
      </c>
      <c r="T52" s="75" t="s">
        <v>96</v>
      </c>
      <c r="U52" s="74"/>
      <c r="V52" s="76" t="s">
        <v>213</v>
      </c>
      <c r="W52" s="50"/>
      <c r="X52" s="77">
        <v>10000</v>
      </c>
      <c r="Y52" s="50"/>
      <c r="Z52" s="50"/>
      <c r="AA52" s="51" t="s">
        <v>210</v>
      </c>
    </row>
    <row r="53" spans="1:27" s="78" customFormat="1" ht="127.5" x14ac:dyDescent="0.25">
      <c r="A53" s="50">
        <f t="shared" si="0"/>
        <v>3</v>
      </c>
      <c r="B53" s="65" t="s">
        <v>214</v>
      </c>
      <c r="C53" s="65" t="s">
        <v>215</v>
      </c>
      <c r="D53" s="65" t="s">
        <v>208</v>
      </c>
      <c r="E53" s="74"/>
      <c r="F53" s="75" t="s">
        <v>96</v>
      </c>
      <c r="G53" s="75" t="s">
        <v>96</v>
      </c>
      <c r="H53" s="75" t="s">
        <v>96</v>
      </c>
      <c r="I53" s="74"/>
      <c r="J53" s="75" t="s">
        <v>96</v>
      </c>
      <c r="K53" s="75" t="s">
        <v>96</v>
      </c>
      <c r="L53" s="75" t="s">
        <v>96</v>
      </c>
      <c r="M53" s="74"/>
      <c r="N53" s="75" t="s">
        <v>96</v>
      </c>
      <c r="O53" s="75" t="s">
        <v>96</v>
      </c>
      <c r="P53" s="75" t="s">
        <v>96</v>
      </c>
      <c r="Q53" s="74"/>
      <c r="R53" s="75" t="s">
        <v>96</v>
      </c>
      <c r="S53" s="75" t="s">
        <v>96</v>
      </c>
      <c r="T53" s="75" t="s">
        <v>96</v>
      </c>
      <c r="U53" s="74"/>
      <c r="V53" s="65" t="s">
        <v>216</v>
      </c>
      <c r="W53" s="50"/>
      <c r="X53" s="79">
        <v>11000</v>
      </c>
      <c r="Y53" s="50"/>
      <c r="Z53" s="50"/>
      <c r="AA53" s="51" t="s">
        <v>210</v>
      </c>
    </row>
    <row r="54" spans="1:27" s="49" customFormat="1" ht="42.75" customHeight="1" x14ac:dyDescent="0.2">
      <c r="A54" s="50">
        <f t="shared" si="0"/>
        <v>4</v>
      </c>
      <c r="B54" s="65" t="s">
        <v>217</v>
      </c>
      <c r="C54" s="65" t="s">
        <v>218</v>
      </c>
      <c r="D54" s="65" t="s">
        <v>208</v>
      </c>
      <c r="E54" s="53"/>
      <c r="F54" s="54" t="s">
        <v>96</v>
      </c>
      <c r="G54" s="54" t="s">
        <v>96</v>
      </c>
      <c r="H54" s="54" t="s">
        <v>96</v>
      </c>
      <c r="I54" s="53"/>
      <c r="J54" s="54" t="s">
        <v>96</v>
      </c>
      <c r="K54" s="54" t="s">
        <v>96</v>
      </c>
      <c r="L54" s="54" t="s">
        <v>96</v>
      </c>
      <c r="M54" s="53"/>
      <c r="N54" s="54" t="s">
        <v>96</v>
      </c>
      <c r="O54" s="54" t="s">
        <v>96</v>
      </c>
      <c r="P54" s="54" t="s">
        <v>96</v>
      </c>
      <c r="Q54" s="53"/>
      <c r="R54" s="54" t="s">
        <v>96</v>
      </c>
      <c r="S54" s="54" t="s">
        <v>96</v>
      </c>
      <c r="T54" s="54" t="s">
        <v>96</v>
      </c>
      <c r="U54" s="53"/>
      <c r="V54" s="80" t="s">
        <v>219</v>
      </c>
      <c r="W54" s="52"/>
      <c r="X54" s="63">
        <v>8000</v>
      </c>
      <c r="Y54" s="52"/>
      <c r="Z54" s="52"/>
      <c r="AA54" s="48" t="s">
        <v>210</v>
      </c>
    </row>
    <row r="55" spans="1:27" s="49" customFormat="1" ht="13.5" x14ac:dyDescent="0.25">
      <c r="A55" s="52"/>
      <c r="B55" s="104" t="s">
        <v>220</v>
      </c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6"/>
    </row>
    <row r="56" spans="1:27" s="78" customFormat="1" ht="42" customHeight="1" x14ac:dyDescent="0.2">
      <c r="A56" s="50">
        <f t="shared" si="0"/>
        <v>1</v>
      </c>
      <c r="B56" s="65" t="s">
        <v>221</v>
      </c>
      <c r="C56" s="65" t="s">
        <v>222</v>
      </c>
      <c r="D56" s="65" t="s">
        <v>208</v>
      </c>
      <c r="E56" s="74"/>
      <c r="F56" s="75" t="s">
        <v>96</v>
      </c>
      <c r="G56" s="75" t="s">
        <v>96</v>
      </c>
      <c r="H56" s="75" t="s">
        <v>96</v>
      </c>
      <c r="I56" s="74"/>
      <c r="J56" s="75" t="s">
        <v>96</v>
      </c>
      <c r="K56" s="75" t="s">
        <v>96</v>
      </c>
      <c r="L56" s="75" t="s">
        <v>96</v>
      </c>
      <c r="M56" s="74"/>
      <c r="N56" s="75" t="s">
        <v>96</v>
      </c>
      <c r="O56" s="75" t="s">
        <v>96</v>
      </c>
      <c r="P56" s="75" t="s">
        <v>96</v>
      </c>
      <c r="Q56" s="74"/>
      <c r="R56" s="75" t="s">
        <v>96</v>
      </c>
      <c r="S56" s="75" t="s">
        <v>96</v>
      </c>
      <c r="T56" s="75" t="s">
        <v>96</v>
      </c>
      <c r="U56" s="74"/>
      <c r="V56" s="76" t="s">
        <v>223</v>
      </c>
      <c r="W56" s="50"/>
      <c r="X56" s="77">
        <v>12000</v>
      </c>
      <c r="Y56" s="50"/>
      <c r="Z56" s="50"/>
      <c r="AA56" s="51" t="s">
        <v>210</v>
      </c>
    </row>
    <row r="57" spans="1:27" s="78" customFormat="1" ht="36" customHeight="1" x14ac:dyDescent="0.2">
      <c r="A57" s="50">
        <f>+A56+1</f>
        <v>2</v>
      </c>
      <c r="B57" s="65" t="s">
        <v>224</v>
      </c>
      <c r="C57" s="65" t="s">
        <v>222</v>
      </c>
      <c r="D57" s="65" t="s">
        <v>208</v>
      </c>
      <c r="E57" s="74"/>
      <c r="F57" s="75" t="s">
        <v>96</v>
      </c>
      <c r="G57" s="75" t="s">
        <v>96</v>
      </c>
      <c r="H57" s="75" t="s">
        <v>96</v>
      </c>
      <c r="I57" s="74"/>
      <c r="J57" s="75" t="s">
        <v>96</v>
      </c>
      <c r="K57" s="75" t="s">
        <v>96</v>
      </c>
      <c r="L57" s="75" t="s">
        <v>96</v>
      </c>
      <c r="M57" s="74"/>
      <c r="N57" s="75" t="s">
        <v>96</v>
      </c>
      <c r="O57" s="75" t="s">
        <v>96</v>
      </c>
      <c r="P57" s="75" t="s">
        <v>96</v>
      </c>
      <c r="Q57" s="74"/>
      <c r="R57" s="75" t="s">
        <v>96</v>
      </c>
      <c r="S57" s="75" t="s">
        <v>96</v>
      </c>
      <c r="T57" s="75" t="s">
        <v>96</v>
      </c>
      <c r="U57" s="74"/>
      <c r="V57" s="76" t="s">
        <v>225</v>
      </c>
      <c r="W57" s="50"/>
      <c r="X57" s="77">
        <v>12000</v>
      </c>
      <c r="Y57" s="50"/>
      <c r="Z57" s="50"/>
      <c r="AA57" s="51" t="s">
        <v>226</v>
      </c>
    </row>
    <row r="58" spans="1:27" s="78" customFormat="1" ht="36" customHeight="1" x14ac:dyDescent="0.25">
      <c r="A58" s="50"/>
      <c r="B58" s="101" t="s">
        <v>227</v>
      </c>
      <c r="C58" s="102"/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3"/>
    </row>
    <row r="59" spans="1:27" s="78" customFormat="1" ht="36" customHeight="1" x14ac:dyDescent="0.2">
      <c r="A59" s="50">
        <f t="shared" si="0"/>
        <v>1</v>
      </c>
      <c r="B59" s="65" t="s">
        <v>228</v>
      </c>
      <c r="C59" s="65" t="s">
        <v>229</v>
      </c>
      <c r="D59" s="65" t="s">
        <v>208</v>
      </c>
      <c r="E59" s="74"/>
      <c r="F59" s="75" t="s">
        <v>96</v>
      </c>
      <c r="G59" s="75" t="s">
        <v>96</v>
      </c>
      <c r="H59" s="75" t="s">
        <v>96</v>
      </c>
      <c r="I59" s="74"/>
      <c r="J59" s="75" t="s">
        <v>96</v>
      </c>
      <c r="K59" s="75" t="s">
        <v>96</v>
      </c>
      <c r="L59" s="75" t="s">
        <v>96</v>
      </c>
      <c r="M59" s="74"/>
      <c r="N59" s="75" t="s">
        <v>96</v>
      </c>
      <c r="O59" s="75" t="s">
        <v>96</v>
      </c>
      <c r="P59" s="75" t="s">
        <v>96</v>
      </c>
      <c r="Q59" s="74"/>
      <c r="R59" s="75" t="s">
        <v>96</v>
      </c>
      <c r="S59" s="75" t="s">
        <v>96</v>
      </c>
      <c r="T59" s="75" t="s">
        <v>96</v>
      </c>
      <c r="U59" s="74"/>
      <c r="V59" s="76" t="s">
        <v>230</v>
      </c>
      <c r="W59" s="50"/>
      <c r="X59" s="77">
        <v>10000</v>
      </c>
      <c r="Y59" s="50"/>
      <c r="Z59" s="50"/>
      <c r="AA59" s="51" t="s">
        <v>231</v>
      </c>
    </row>
    <row r="60" spans="1:27" s="78" customFormat="1" ht="130.5" customHeight="1" x14ac:dyDescent="0.2">
      <c r="A60" s="50">
        <f t="shared" si="0"/>
        <v>2</v>
      </c>
      <c r="B60" s="65" t="s">
        <v>232</v>
      </c>
      <c r="C60" s="65" t="s">
        <v>233</v>
      </c>
      <c r="D60" s="65" t="s">
        <v>208</v>
      </c>
      <c r="E60" s="74"/>
      <c r="F60" s="75" t="s">
        <v>96</v>
      </c>
      <c r="G60" s="75" t="s">
        <v>96</v>
      </c>
      <c r="H60" s="75" t="s">
        <v>96</v>
      </c>
      <c r="I60" s="74"/>
      <c r="J60" s="75" t="s">
        <v>96</v>
      </c>
      <c r="K60" s="75" t="s">
        <v>96</v>
      </c>
      <c r="L60" s="75" t="s">
        <v>96</v>
      </c>
      <c r="M60" s="74"/>
      <c r="N60" s="75" t="s">
        <v>96</v>
      </c>
      <c r="O60" s="75" t="s">
        <v>96</v>
      </c>
      <c r="P60" s="75" t="s">
        <v>96</v>
      </c>
      <c r="Q60" s="74"/>
      <c r="R60" s="75" t="s">
        <v>96</v>
      </c>
      <c r="S60" s="75" t="s">
        <v>96</v>
      </c>
      <c r="T60" s="75" t="s">
        <v>96</v>
      </c>
      <c r="U60" s="74"/>
      <c r="V60" s="76" t="s">
        <v>234</v>
      </c>
      <c r="W60" s="50"/>
      <c r="X60" s="77">
        <v>7500</v>
      </c>
      <c r="Y60" s="50"/>
      <c r="Z60" s="50"/>
      <c r="AA60" s="51" t="s">
        <v>231</v>
      </c>
    </row>
    <row r="61" spans="1:27" s="49" customFormat="1" ht="47.25" customHeight="1" x14ac:dyDescent="0.2">
      <c r="A61" s="50">
        <f t="shared" si="0"/>
        <v>3</v>
      </c>
      <c r="B61" s="65" t="s">
        <v>235</v>
      </c>
      <c r="C61" s="65" t="s">
        <v>236</v>
      </c>
      <c r="D61" s="65" t="s">
        <v>208</v>
      </c>
      <c r="E61" s="74"/>
      <c r="F61" s="75" t="s">
        <v>96</v>
      </c>
      <c r="G61" s="75" t="s">
        <v>96</v>
      </c>
      <c r="H61" s="75" t="s">
        <v>96</v>
      </c>
      <c r="I61" s="74"/>
      <c r="J61" s="75" t="s">
        <v>96</v>
      </c>
      <c r="K61" s="75" t="s">
        <v>96</v>
      </c>
      <c r="L61" s="75" t="s">
        <v>96</v>
      </c>
      <c r="M61" s="74"/>
      <c r="N61" s="75" t="s">
        <v>96</v>
      </c>
      <c r="O61" s="75" t="s">
        <v>96</v>
      </c>
      <c r="P61" s="75" t="s">
        <v>96</v>
      </c>
      <c r="Q61" s="74"/>
      <c r="R61" s="75" t="s">
        <v>96</v>
      </c>
      <c r="S61" s="75" t="s">
        <v>96</v>
      </c>
      <c r="T61" s="75" t="s">
        <v>96</v>
      </c>
      <c r="U61" s="74"/>
      <c r="V61" s="76" t="s">
        <v>237</v>
      </c>
      <c r="W61" s="50"/>
      <c r="X61" s="77">
        <v>3000</v>
      </c>
      <c r="Y61" s="50"/>
      <c r="Z61" s="50"/>
      <c r="AA61" s="51" t="s">
        <v>231</v>
      </c>
    </row>
    <row r="62" spans="1:27" s="49" customFormat="1" ht="64.5" customHeight="1" x14ac:dyDescent="0.2">
      <c r="A62" s="50">
        <f t="shared" si="0"/>
        <v>4</v>
      </c>
      <c r="B62" s="65" t="s">
        <v>238</v>
      </c>
      <c r="C62" s="65" t="s">
        <v>239</v>
      </c>
      <c r="D62" s="65" t="s">
        <v>208</v>
      </c>
      <c r="E62" s="74"/>
      <c r="F62" s="75" t="s">
        <v>96</v>
      </c>
      <c r="G62" s="75" t="s">
        <v>96</v>
      </c>
      <c r="H62" s="75" t="s">
        <v>96</v>
      </c>
      <c r="I62" s="74"/>
      <c r="J62" s="75" t="s">
        <v>96</v>
      </c>
      <c r="K62" s="75" t="s">
        <v>96</v>
      </c>
      <c r="L62" s="75" t="s">
        <v>96</v>
      </c>
      <c r="M62" s="74"/>
      <c r="N62" s="75" t="s">
        <v>96</v>
      </c>
      <c r="O62" s="75" t="s">
        <v>96</v>
      </c>
      <c r="P62" s="75" t="s">
        <v>96</v>
      </c>
      <c r="Q62" s="74"/>
      <c r="R62" s="75" t="s">
        <v>96</v>
      </c>
      <c r="S62" s="75" t="s">
        <v>96</v>
      </c>
      <c r="T62" s="75" t="s">
        <v>96</v>
      </c>
      <c r="U62" s="74"/>
      <c r="V62" s="76" t="s">
        <v>240</v>
      </c>
      <c r="W62" s="50"/>
      <c r="X62" s="77">
        <v>10000</v>
      </c>
      <c r="Y62" s="50"/>
      <c r="Z62" s="50"/>
      <c r="AA62" s="51" t="s">
        <v>231</v>
      </c>
    </row>
    <row r="63" spans="1:27" s="49" customFormat="1" ht="49.5" customHeight="1" x14ac:dyDescent="0.2">
      <c r="A63" s="50">
        <f t="shared" si="0"/>
        <v>5</v>
      </c>
      <c r="B63" s="65" t="s">
        <v>241</v>
      </c>
      <c r="C63" s="65" t="s">
        <v>242</v>
      </c>
      <c r="D63" s="65" t="s">
        <v>208</v>
      </c>
      <c r="E63" s="74"/>
      <c r="F63" s="75" t="s">
        <v>96</v>
      </c>
      <c r="G63" s="75" t="s">
        <v>96</v>
      </c>
      <c r="H63" s="75" t="s">
        <v>96</v>
      </c>
      <c r="I63" s="74"/>
      <c r="J63" s="75" t="s">
        <v>96</v>
      </c>
      <c r="K63" s="75" t="s">
        <v>96</v>
      </c>
      <c r="L63" s="75" t="s">
        <v>96</v>
      </c>
      <c r="M63" s="74"/>
      <c r="N63" s="75" t="s">
        <v>96</v>
      </c>
      <c r="O63" s="75" t="s">
        <v>96</v>
      </c>
      <c r="P63" s="75" t="s">
        <v>96</v>
      </c>
      <c r="Q63" s="74"/>
      <c r="R63" s="75" t="s">
        <v>96</v>
      </c>
      <c r="S63" s="75" t="s">
        <v>96</v>
      </c>
      <c r="T63" s="75" t="s">
        <v>96</v>
      </c>
      <c r="U63" s="74"/>
      <c r="V63" s="76" t="s">
        <v>243</v>
      </c>
      <c r="W63" s="50"/>
      <c r="X63" s="77">
        <v>7000</v>
      </c>
      <c r="Y63" s="50"/>
      <c r="Z63" s="50"/>
      <c r="AA63" s="51" t="s">
        <v>231</v>
      </c>
    </row>
    <row r="64" spans="1:27" s="49" customFormat="1" ht="54" customHeight="1" x14ac:dyDescent="0.2">
      <c r="A64" s="50">
        <f t="shared" si="0"/>
        <v>6</v>
      </c>
      <c r="B64" s="65" t="s">
        <v>244</v>
      </c>
      <c r="C64" s="65" t="s">
        <v>245</v>
      </c>
      <c r="D64" s="65" t="s">
        <v>208</v>
      </c>
      <c r="E64" s="74"/>
      <c r="F64" s="75" t="s">
        <v>96</v>
      </c>
      <c r="G64" s="75" t="s">
        <v>96</v>
      </c>
      <c r="H64" s="75" t="s">
        <v>96</v>
      </c>
      <c r="I64" s="74"/>
      <c r="J64" s="75" t="s">
        <v>96</v>
      </c>
      <c r="K64" s="75" t="s">
        <v>96</v>
      </c>
      <c r="L64" s="75" t="s">
        <v>96</v>
      </c>
      <c r="M64" s="74"/>
      <c r="N64" s="75" t="s">
        <v>96</v>
      </c>
      <c r="O64" s="75" t="s">
        <v>96</v>
      </c>
      <c r="P64" s="75" t="s">
        <v>96</v>
      </c>
      <c r="Q64" s="74"/>
      <c r="R64" s="75" t="s">
        <v>96</v>
      </c>
      <c r="S64" s="75" t="s">
        <v>96</v>
      </c>
      <c r="T64" s="75" t="s">
        <v>96</v>
      </c>
      <c r="U64" s="74"/>
      <c r="V64" s="65" t="s">
        <v>246</v>
      </c>
      <c r="W64" s="50"/>
      <c r="X64" s="77">
        <v>5000</v>
      </c>
      <c r="Y64" s="50"/>
      <c r="Z64" s="50"/>
      <c r="AA64" s="51" t="s">
        <v>231</v>
      </c>
    </row>
    <row r="65" spans="1:28" s="49" customFormat="1" ht="49.5" customHeight="1" x14ac:dyDescent="0.2">
      <c r="A65" s="50">
        <f t="shared" si="0"/>
        <v>7</v>
      </c>
      <c r="B65" s="65" t="s">
        <v>247</v>
      </c>
      <c r="C65" s="65" t="s">
        <v>248</v>
      </c>
      <c r="D65" s="65"/>
      <c r="E65" s="74"/>
      <c r="F65" s="75" t="s">
        <v>96</v>
      </c>
      <c r="G65" s="75" t="s">
        <v>96</v>
      </c>
      <c r="H65" s="75" t="s">
        <v>96</v>
      </c>
      <c r="I65" s="74"/>
      <c r="J65" s="75" t="s">
        <v>96</v>
      </c>
      <c r="K65" s="75" t="s">
        <v>96</v>
      </c>
      <c r="L65" s="75" t="s">
        <v>96</v>
      </c>
      <c r="M65" s="74"/>
      <c r="N65" s="75" t="s">
        <v>96</v>
      </c>
      <c r="O65" s="75" t="s">
        <v>96</v>
      </c>
      <c r="P65" s="75" t="s">
        <v>96</v>
      </c>
      <c r="Q65" s="74"/>
      <c r="R65" s="75" t="s">
        <v>96</v>
      </c>
      <c r="S65" s="75" t="s">
        <v>96</v>
      </c>
      <c r="T65" s="75" t="s">
        <v>96</v>
      </c>
      <c r="U65" s="74"/>
      <c r="V65" s="50"/>
      <c r="W65" s="50"/>
      <c r="X65" s="77">
        <v>100000</v>
      </c>
      <c r="Y65" s="50"/>
      <c r="Z65" s="50"/>
      <c r="AA65" s="51" t="s">
        <v>231</v>
      </c>
    </row>
    <row r="66" spans="1:28" s="49" customFormat="1" ht="13.5" x14ac:dyDescent="0.2">
      <c r="A66" s="50"/>
      <c r="B66" s="101" t="s">
        <v>249</v>
      </c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3"/>
    </row>
    <row r="67" spans="1:28" s="62" customFormat="1" ht="57" customHeight="1" x14ac:dyDescent="0.2">
      <c r="A67" s="59">
        <v>1</v>
      </c>
      <c r="B67" s="65" t="s">
        <v>250</v>
      </c>
      <c r="C67" s="65" t="s">
        <v>251</v>
      </c>
      <c r="D67" s="65" t="s">
        <v>208</v>
      </c>
      <c r="E67" s="74"/>
      <c r="F67" s="75" t="s">
        <v>96</v>
      </c>
      <c r="G67" s="75" t="s">
        <v>96</v>
      </c>
      <c r="H67" s="75" t="s">
        <v>96</v>
      </c>
      <c r="I67" s="74"/>
      <c r="J67" s="75" t="s">
        <v>96</v>
      </c>
      <c r="K67" s="75" t="s">
        <v>96</v>
      </c>
      <c r="L67" s="75" t="s">
        <v>96</v>
      </c>
      <c r="M67" s="74"/>
      <c r="N67" s="75" t="s">
        <v>96</v>
      </c>
      <c r="O67" s="75" t="s">
        <v>96</v>
      </c>
      <c r="P67" s="75" t="s">
        <v>96</v>
      </c>
      <c r="Q67" s="74"/>
      <c r="R67" s="75" t="s">
        <v>96</v>
      </c>
      <c r="S67" s="75" t="s">
        <v>96</v>
      </c>
      <c r="T67" s="75" t="s">
        <v>96</v>
      </c>
      <c r="U67" s="74"/>
      <c r="V67" s="65" t="s">
        <v>252</v>
      </c>
      <c r="W67" s="81"/>
      <c r="X67" s="77">
        <v>5000</v>
      </c>
      <c r="Y67" s="81"/>
      <c r="Z67" s="81"/>
      <c r="AA67" s="51" t="s">
        <v>231</v>
      </c>
    </row>
    <row r="68" spans="1:28" s="62" customFormat="1" ht="69" customHeight="1" x14ac:dyDescent="0.2">
      <c r="A68" s="59">
        <f>+A67+1</f>
        <v>2</v>
      </c>
      <c r="B68" s="65" t="s">
        <v>253</v>
      </c>
      <c r="C68" s="65" t="s">
        <v>254</v>
      </c>
      <c r="D68" s="65" t="s">
        <v>208</v>
      </c>
      <c r="E68" s="74"/>
      <c r="F68" s="75" t="s">
        <v>96</v>
      </c>
      <c r="G68" s="75" t="s">
        <v>96</v>
      </c>
      <c r="H68" s="75" t="s">
        <v>96</v>
      </c>
      <c r="I68" s="74"/>
      <c r="J68" s="75" t="s">
        <v>96</v>
      </c>
      <c r="K68" s="75" t="s">
        <v>96</v>
      </c>
      <c r="L68" s="75" t="s">
        <v>96</v>
      </c>
      <c r="M68" s="74"/>
      <c r="N68" s="75" t="s">
        <v>96</v>
      </c>
      <c r="O68" s="75" t="s">
        <v>96</v>
      </c>
      <c r="P68" s="75" t="s">
        <v>96</v>
      </c>
      <c r="Q68" s="74"/>
      <c r="R68" s="75" t="s">
        <v>96</v>
      </c>
      <c r="S68" s="75" t="s">
        <v>96</v>
      </c>
      <c r="T68" s="75" t="s">
        <v>96</v>
      </c>
      <c r="U68" s="74"/>
      <c r="V68" s="65" t="s">
        <v>255</v>
      </c>
      <c r="W68" s="81"/>
      <c r="X68" s="77">
        <v>7000</v>
      </c>
      <c r="Y68" s="81"/>
      <c r="Z68" s="81"/>
      <c r="AA68" s="51" t="s">
        <v>231</v>
      </c>
    </row>
    <row r="69" spans="1:28" s="62" customFormat="1" ht="64.5" customHeight="1" x14ac:dyDescent="0.2">
      <c r="A69" s="59">
        <f t="shared" ref="A69:A77" si="1">+A68+1</f>
        <v>3</v>
      </c>
      <c r="B69" s="65" t="s">
        <v>256</v>
      </c>
      <c r="C69" s="65" t="s">
        <v>257</v>
      </c>
      <c r="D69" s="65" t="s">
        <v>208</v>
      </c>
      <c r="E69" s="74"/>
      <c r="F69" s="75" t="s">
        <v>96</v>
      </c>
      <c r="G69" s="75" t="s">
        <v>96</v>
      </c>
      <c r="H69" s="75" t="s">
        <v>96</v>
      </c>
      <c r="I69" s="74"/>
      <c r="J69" s="75" t="s">
        <v>96</v>
      </c>
      <c r="K69" s="75" t="s">
        <v>96</v>
      </c>
      <c r="L69" s="75" t="s">
        <v>96</v>
      </c>
      <c r="M69" s="74"/>
      <c r="N69" s="75" t="s">
        <v>96</v>
      </c>
      <c r="O69" s="75" t="s">
        <v>96</v>
      </c>
      <c r="P69" s="75" t="s">
        <v>96</v>
      </c>
      <c r="Q69" s="74"/>
      <c r="R69" s="75" t="s">
        <v>96</v>
      </c>
      <c r="S69" s="75" t="s">
        <v>96</v>
      </c>
      <c r="T69" s="75" t="s">
        <v>96</v>
      </c>
      <c r="U69" s="74"/>
      <c r="V69" s="65" t="s">
        <v>258</v>
      </c>
      <c r="W69" s="81"/>
      <c r="X69" s="77">
        <v>3000</v>
      </c>
      <c r="Y69" s="81"/>
      <c r="Z69" s="81"/>
      <c r="AA69" s="51" t="s">
        <v>231</v>
      </c>
    </row>
    <row r="70" spans="1:28" s="62" customFormat="1" ht="48" customHeight="1" x14ac:dyDescent="0.2">
      <c r="A70" s="59">
        <f t="shared" si="1"/>
        <v>4</v>
      </c>
      <c r="B70" s="65" t="s">
        <v>259</v>
      </c>
      <c r="C70" s="65" t="s">
        <v>260</v>
      </c>
      <c r="D70" s="65" t="s">
        <v>208</v>
      </c>
      <c r="E70" s="74"/>
      <c r="F70" s="75" t="s">
        <v>96</v>
      </c>
      <c r="G70" s="75" t="s">
        <v>96</v>
      </c>
      <c r="H70" s="75" t="s">
        <v>96</v>
      </c>
      <c r="I70" s="74"/>
      <c r="J70" s="75" t="s">
        <v>96</v>
      </c>
      <c r="K70" s="75" t="s">
        <v>96</v>
      </c>
      <c r="L70" s="75" t="s">
        <v>96</v>
      </c>
      <c r="M70" s="74"/>
      <c r="N70" s="75" t="s">
        <v>96</v>
      </c>
      <c r="O70" s="75" t="s">
        <v>96</v>
      </c>
      <c r="P70" s="75" t="s">
        <v>96</v>
      </c>
      <c r="Q70" s="74"/>
      <c r="R70" s="75" t="s">
        <v>96</v>
      </c>
      <c r="S70" s="75" t="s">
        <v>96</v>
      </c>
      <c r="T70" s="75" t="s">
        <v>96</v>
      </c>
      <c r="U70" s="74"/>
      <c r="V70" s="82" t="s">
        <v>261</v>
      </c>
      <c r="W70" s="81"/>
      <c r="X70" s="77">
        <v>14000</v>
      </c>
      <c r="Y70" s="81"/>
      <c r="Z70" s="81"/>
      <c r="AA70" s="51" t="s">
        <v>231</v>
      </c>
    </row>
    <row r="71" spans="1:28" s="62" customFormat="1" ht="37.5" customHeight="1" x14ac:dyDescent="0.2">
      <c r="A71" s="59">
        <f t="shared" si="1"/>
        <v>5</v>
      </c>
      <c r="B71" s="65" t="s">
        <v>262</v>
      </c>
      <c r="C71" s="65" t="s">
        <v>263</v>
      </c>
      <c r="D71" s="65" t="s">
        <v>208</v>
      </c>
      <c r="E71" s="74"/>
      <c r="F71" s="75" t="s">
        <v>96</v>
      </c>
      <c r="G71" s="75" t="s">
        <v>96</v>
      </c>
      <c r="H71" s="75" t="s">
        <v>96</v>
      </c>
      <c r="I71" s="74"/>
      <c r="J71" s="75" t="s">
        <v>96</v>
      </c>
      <c r="K71" s="75" t="s">
        <v>96</v>
      </c>
      <c r="L71" s="75" t="s">
        <v>96</v>
      </c>
      <c r="M71" s="74"/>
      <c r="N71" s="75" t="s">
        <v>96</v>
      </c>
      <c r="O71" s="75" t="s">
        <v>96</v>
      </c>
      <c r="P71" s="75" t="s">
        <v>96</v>
      </c>
      <c r="Q71" s="74"/>
      <c r="R71" s="75" t="s">
        <v>96</v>
      </c>
      <c r="S71" s="75" t="s">
        <v>96</v>
      </c>
      <c r="T71" s="75" t="s">
        <v>96</v>
      </c>
      <c r="U71" s="74"/>
      <c r="V71" s="65" t="s">
        <v>264</v>
      </c>
      <c r="W71" s="81"/>
      <c r="X71" s="77">
        <v>3000</v>
      </c>
      <c r="Y71" s="81"/>
      <c r="Z71" s="81"/>
      <c r="AA71" s="51" t="s">
        <v>231</v>
      </c>
    </row>
    <row r="72" spans="1:28" s="62" customFormat="1" ht="13.5" x14ac:dyDescent="0.2">
      <c r="A72" s="59"/>
      <c r="B72" s="101" t="s">
        <v>265</v>
      </c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3"/>
    </row>
    <row r="73" spans="1:28" s="62" customFormat="1" ht="63.75" x14ac:dyDescent="0.2">
      <c r="A73" s="59">
        <f t="shared" si="1"/>
        <v>1</v>
      </c>
      <c r="B73" s="65" t="s">
        <v>266</v>
      </c>
      <c r="C73" s="65" t="s">
        <v>267</v>
      </c>
      <c r="D73" s="81"/>
      <c r="E73" s="74"/>
      <c r="F73" s="75" t="s">
        <v>96</v>
      </c>
      <c r="G73" s="75" t="s">
        <v>96</v>
      </c>
      <c r="H73" s="75" t="s">
        <v>96</v>
      </c>
      <c r="I73" s="74"/>
      <c r="J73" s="75" t="s">
        <v>96</v>
      </c>
      <c r="K73" s="75" t="s">
        <v>96</v>
      </c>
      <c r="L73" s="75" t="s">
        <v>96</v>
      </c>
      <c r="M73" s="74"/>
      <c r="N73" s="75" t="s">
        <v>96</v>
      </c>
      <c r="O73" s="75" t="s">
        <v>96</v>
      </c>
      <c r="P73" s="75" t="s">
        <v>96</v>
      </c>
      <c r="Q73" s="74"/>
      <c r="R73" s="75" t="s">
        <v>96</v>
      </c>
      <c r="S73" s="75" t="s">
        <v>96</v>
      </c>
      <c r="T73" s="75" t="s">
        <v>96</v>
      </c>
      <c r="U73" s="74"/>
      <c r="V73" s="65" t="s">
        <v>268</v>
      </c>
      <c r="W73" s="81"/>
      <c r="X73" s="77">
        <v>50000</v>
      </c>
      <c r="Y73" s="81"/>
      <c r="Z73" s="81"/>
      <c r="AA73" s="51" t="s">
        <v>226</v>
      </c>
    </row>
    <row r="74" spans="1:28" s="62" customFormat="1" ht="76.5" x14ac:dyDescent="0.2">
      <c r="A74" s="59">
        <f t="shared" si="1"/>
        <v>2</v>
      </c>
      <c r="B74" s="65" t="s">
        <v>269</v>
      </c>
      <c r="C74" s="65" t="s">
        <v>270</v>
      </c>
      <c r="D74" s="81"/>
      <c r="E74" s="74"/>
      <c r="F74" s="75" t="s">
        <v>96</v>
      </c>
      <c r="G74" s="75" t="s">
        <v>96</v>
      </c>
      <c r="H74" s="75" t="s">
        <v>96</v>
      </c>
      <c r="I74" s="74"/>
      <c r="J74" s="75" t="s">
        <v>96</v>
      </c>
      <c r="K74" s="75" t="s">
        <v>96</v>
      </c>
      <c r="L74" s="75" t="s">
        <v>96</v>
      </c>
      <c r="M74" s="74"/>
      <c r="N74" s="75" t="s">
        <v>96</v>
      </c>
      <c r="O74" s="75" t="s">
        <v>96</v>
      </c>
      <c r="P74" s="75" t="s">
        <v>96</v>
      </c>
      <c r="Q74" s="74"/>
      <c r="R74" s="75" t="s">
        <v>96</v>
      </c>
      <c r="S74" s="75" t="s">
        <v>96</v>
      </c>
      <c r="T74" s="75" t="s">
        <v>96</v>
      </c>
      <c r="U74" s="74"/>
      <c r="V74" s="65" t="s">
        <v>271</v>
      </c>
      <c r="W74" s="81"/>
      <c r="X74" s="77">
        <v>25000</v>
      </c>
      <c r="Y74" s="81"/>
      <c r="Z74" s="81"/>
      <c r="AA74" s="51" t="s">
        <v>226</v>
      </c>
    </row>
    <row r="75" spans="1:28" s="62" customFormat="1" ht="63.75" x14ac:dyDescent="0.2">
      <c r="A75" s="59">
        <f t="shared" si="1"/>
        <v>3</v>
      </c>
      <c r="B75" s="65" t="s">
        <v>272</v>
      </c>
      <c r="C75" s="65" t="s">
        <v>273</v>
      </c>
      <c r="D75" s="81"/>
      <c r="E75" s="74"/>
      <c r="F75" s="75" t="s">
        <v>96</v>
      </c>
      <c r="G75" s="75" t="s">
        <v>96</v>
      </c>
      <c r="H75" s="75" t="s">
        <v>96</v>
      </c>
      <c r="I75" s="74"/>
      <c r="J75" s="75" t="s">
        <v>96</v>
      </c>
      <c r="K75" s="75" t="s">
        <v>96</v>
      </c>
      <c r="L75" s="75" t="s">
        <v>96</v>
      </c>
      <c r="M75" s="74"/>
      <c r="N75" s="75" t="s">
        <v>96</v>
      </c>
      <c r="O75" s="75" t="s">
        <v>96</v>
      </c>
      <c r="P75" s="75" t="s">
        <v>96</v>
      </c>
      <c r="Q75" s="74"/>
      <c r="R75" s="75" t="s">
        <v>96</v>
      </c>
      <c r="S75" s="75" t="s">
        <v>96</v>
      </c>
      <c r="T75" s="75" t="s">
        <v>96</v>
      </c>
      <c r="U75" s="74"/>
      <c r="V75" s="81" t="s">
        <v>274</v>
      </c>
      <c r="W75" s="81"/>
      <c r="X75" s="77">
        <v>20000</v>
      </c>
      <c r="Y75" s="81"/>
      <c r="Z75" s="81"/>
      <c r="AA75" s="51" t="s">
        <v>226</v>
      </c>
    </row>
    <row r="76" spans="1:28" s="62" customFormat="1" ht="38.25" x14ac:dyDescent="0.2">
      <c r="A76" s="59">
        <f t="shared" si="1"/>
        <v>4</v>
      </c>
      <c r="B76" s="65" t="s">
        <v>275</v>
      </c>
      <c r="C76" s="65" t="s">
        <v>276</v>
      </c>
      <c r="D76" s="81"/>
      <c r="E76" s="74"/>
      <c r="F76" s="75"/>
      <c r="G76" s="75"/>
      <c r="H76" s="75" t="s">
        <v>96</v>
      </c>
      <c r="I76" s="74"/>
      <c r="J76" s="75" t="s">
        <v>96</v>
      </c>
      <c r="K76" s="75"/>
      <c r="L76" s="75"/>
      <c r="M76" s="74"/>
      <c r="N76" s="75"/>
      <c r="O76" s="75"/>
      <c r="P76" s="75"/>
      <c r="Q76" s="74"/>
      <c r="R76" s="75"/>
      <c r="S76" s="75"/>
      <c r="T76" s="75"/>
      <c r="U76" s="74"/>
      <c r="V76" s="65" t="s">
        <v>277</v>
      </c>
      <c r="W76" s="81"/>
      <c r="X76" s="77">
        <v>3400</v>
      </c>
      <c r="Y76" s="81"/>
      <c r="Z76" s="81"/>
      <c r="AA76" s="51"/>
    </row>
    <row r="77" spans="1:28" s="62" customFormat="1" ht="89.25" x14ac:dyDescent="0.2">
      <c r="A77" s="59">
        <f t="shared" si="1"/>
        <v>5</v>
      </c>
      <c r="B77" s="65" t="s">
        <v>278</v>
      </c>
      <c r="C77" s="65" t="s">
        <v>279</v>
      </c>
      <c r="D77" s="81"/>
      <c r="E77" s="74"/>
      <c r="F77" s="75" t="s">
        <v>96</v>
      </c>
      <c r="G77" s="75" t="s">
        <v>96</v>
      </c>
      <c r="H77" s="75" t="s">
        <v>96</v>
      </c>
      <c r="I77" s="74"/>
      <c r="J77" s="75" t="s">
        <v>96</v>
      </c>
      <c r="K77" s="75" t="s">
        <v>96</v>
      </c>
      <c r="L77" s="75" t="s">
        <v>96</v>
      </c>
      <c r="M77" s="74"/>
      <c r="N77" s="75" t="s">
        <v>96</v>
      </c>
      <c r="O77" s="75" t="s">
        <v>96</v>
      </c>
      <c r="P77" s="75" t="s">
        <v>96</v>
      </c>
      <c r="Q77" s="74"/>
      <c r="R77" s="75" t="s">
        <v>96</v>
      </c>
      <c r="S77" s="75" t="s">
        <v>96</v>
      </c>
      <c r="T77" s="75" t="s">
        <v>96</v>
      </c>
      <c r="U77" s="74"/>
      <c r="V77" s="65" t="s">
        <v>280</v>
      </c>
      <c r="W77" s="81"/>
      <c r="X77" s="77">
        <v>77742</v>
      </c>
      <c r="Y77" s="81"/>
      <c r="Z77" s="81"/>
      <c r="AA77" s="51" t="s">
        <v>226</v>
      </c>
      <c r="AB77" s="61"/>
    </row>
    <row r="78" spans="1:28" s="49" customFormat="1" x14ac:dyDescent="0.2">
      <c r="A78" s="83"/>
      <c r="B78" s="119" t="s">
        <v>281</v>
      </c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121"/>
    </row>
    <row r="79" spans="1:28" s="84" customFormat="1" ht="13.5" x14ac:dyDescent="0.2">
      <c r="A79" s="83"/>
      <c r="B79" s="113" t="s">
        <v>282</v>
      </c>
      <c r="C79" s="114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114"/>
      <c r="X79" s="114"/>
      <c r="Y79" s="114"/>
      <c r="Z79" s="114"/>
      <c r="AA79" s="115"/>
    </row>
    <row r="80" spans="1:28" s="86" customFormat="1" ht="51" x14ac:dyDescent="0.2">
      <c r="A80" s="50">
        <f t="shared" si="0"/>
        <v>1</v>
      </c>
      <c r="B80" s="65" t="s">
        <v>283</v>
      </c>
      <c r="C80" s="85" t="s">
        <v>284</v>
      </c>
      <c r="D80" s="50"/>
      <c r="E80" s="74"/>
      <c r="F80" s="75"/>
      <c r="G80" s="75"/>
      <c r="H80" s="75"/>
      <c r="I80" s="74"/>
      <c r="J80" s="75"/>
      <c r="K80" s="75"/>
      <c r="L80" s="75"/>
      <c r="M80" s="74"/>
      <c r="N80" s="75"/>
      <c r="O80" s="75"/>
      <c r="P80" s="75"/>
      <c r="Q80" s="74"/>
      <c r="R80" s="75" t="s">
        <v>96</v>
      </c>
      <c r="S80" s="75" t="s">
        <v>96</v>
      </c>
      <c r="T80" s="75" t="s">
        <v>96</v>
      </c>
      <c r="U80" s="74"/>
      <c r="V80" s="65" t="s">
        <v>285</v>
      </c>
      <c r="W80" s="50"/>
      <c r="X80" s="79">
        <v>20000</v>
      </c>
      <c r="Y80" s="50"/>
      <c r="Z80" s="50"/>
      <c r="AA80" s="51" t="s">
        <v>226</v>
      </c>
    </row>
    <row r="81" spans="1:28" s="86" customFormat="1" ht="76.5" x14ac:dyDescent="0.2">
      <c r="A81" s="50">
        <f t="shared" si="0"/>
        <v>2</v>
      </c>
      <c r="B81" s="51" t="s">
        <v>286</v>
      </c>
      <c r="C81" s="51" t="s">
        <v>287</v>
      </c>
      <c r="D81" s="50"/>
      <c r="E81" s="74"/>
      <c r="F81" s="75"/>
      <c r="G81" s="75"/>
      <c r="H81" s="75"/>
      <c r="I81" s="74"/>
      <c r="J81" s="75"/>
      <c r="K81" s="75"/>
      <c r="L81" s="75"/>
      <c r="M81" s="74"/>
      <c r="N81" s="75"/>
      <c r="O81" s="75"/>
      <c r="P81" s="75"/>
      <c r="Q81" s="74"/>
      <c r="R81" s="75"/>
      <c r="S81" s="75"/>
      <c r="T81" s="75" t="s">
        <v>96</v>
      </c>
      <c r="U81" s="74"/>
      <c r="V81" s="65" t="s">
        <v>288</v>
      </c>
      <c r="W81" s="50"/>
      <c r="X81" s="77">
        <v>5000</v>
      </c>
      <c r="Y81" s="50"/>
      <c r="Z81" s="50"/>
      <c r="AA81" s="51" t="s">
        <v>226</v>
      </c>
    </row>
    <row r="82" spans="1:28" s="86" customFormat="1" ht="63.75" x14ac:dyDescent="0.2">
      <c r="A82" s="50">
        <f t="shared" si="0"/>
        <v>3</v>
      </c>
      <c r="B82" s="51" t="s">
        <v>289</v>
      </c>
      <c r="C82" s="51" t="s">
        <v>290</v>
      </c>
      <c r="D82" s="50"/>
      <c r="E82" s="74"/>
      <c r="F82" s="75"/>
      <c r="G82" s="75"/>
      <c r="H82" s="75"/>
      <c r="I82" s="74"/>
      <c r="J82" s="75"/>
      <c r="K82" s="75"/>
      <c r="L82" s="75"/>
      <c r="M82" s="74"/>
      <c r="N82" s="75"/>
      <c r="O82" s="75"/>
      <c r="P82" s="75" t="s">
        <v>96</v>
      </c>
      <c r="Q82" s="74"/>
      <c r="R82" s="75" t="s">
        <v>96</v>
      </c>
      <c r="S82" s="75"/>
      <c r="T82" s="75"/>
      <c r="U82" s="74"/>
      <c r="V82" s="65" t="s">
        <v>291</v>
      </c>
      <c r="W82" s="50"/>
      <c r="X82" s="79">
        <v>45000</v>
      </c>
      <c r="Y82" s="50"/>
      <c r="Z82" s="50"/>
      <c r="AA82" s="51" t="s">
        <v>226</v>
      </c>
      <c r="AB82" s="87"/>
    </row>
    <row r="83" spans="1:28" s="49" customFormat="1" ht="13.5" x14ac:dyDescent="0.2">
      <c r="A83" s="50"/>
      <c r="B83" s="101" t="s">
        <v>292</v>
      </c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2"/>
      <c r="Z83" s="102"/>
      <c r="AA83" s="103"/>
    </row>
    <row r="84" spans="1:28" s="62" customFormat="1" ht="51" x14ac:dyDescent="0.2">
      <c r="A84" s="50">
        <v>1</v>
      </c>
      <c r="B84" s="51" t="s">
        <v>293</v>
      </c>
      <c r="C84" s="88" t="s">
        <v>294</v>
      </c>
      <c r="D84" s="89"/>
      <c r="E84" s="74"/>
      <c r="F84" s="51"/>
      <c r="G84" s="51"/>
      <c r="H84" s="51"/>
      <c r="I84" s="74"/>
      <c r="J84" s="51" t="s">
        <v>96</v>
      </c>
      <c r="K84" s="51"/>
      <c r="L84" s="51"/>
      <c r="M84" s="74"/>
      <c r="N84" s="89"/>
      <c r="O84" s="89"/>
      <c r="P84" s="89"/>
      <c r="Q84" s="74"/>
      <c r="R84" s="89"/>
      <c r="S84" s="89"/>
      <c r="T84" s="89"/>
      <c r="U84" s="74"/>
      <c r="V84" s="65" t="s">
        <v>295</v>
      </c>
      <c r="W84" s="89"/>
      <c r="X84" s="77">
        <v>2000</v>
      </c>
      <c r="Y84" s="89"/>
      <c r="Z84" s="89"/>
      <c r="AA84" s="90"/>
    </row>
    <row r="85" spans="1:28" s="49" customFormat="1" ht="51" x14ac:dyDescent="0.2">
      <c r="A85" s="50">
        <f>+A84+1</f>
        <v>2</v>
      </c>
      <c r="B85" s="65" t="s">
        <v>296</v>
      </c>
      <c r="C85" s="72" t="s">
        <v>297</v>
      </c>
      <c r="D85" s="50"/>
      <c r="E85" s="74"/>
      <c r="F85" s="51" t="s">
        <v>96</v>
      </c>
      <c r="G85" s="51" t="s">
        <v>96</v>
      </c>
      <c r="H85" s="51" t="s">
        <v>96</v>
      </c>
      <c r="I85" s="74"/>
      <c r="J85" s="51" t="s">
        <v>96</v>
      </c>
      <c r="K85" s="51" t="s">
        <v>96</v>
      </c>
      <c r="L85" s="51" t="s">
        <v>96</v>
      </c>
      <c r="M85" s="74"/>
      <c r="N85" s="75" t="s">
        <v>96</v>
      </c>
      <c r="O85" s="75" t="s">
        <v>96</v>
      </c>
      <c r="P85" s="75" t="s">
        <v>96</v>
      </c>
      <c r="Q85" s="74"/>
      <c r="R85" s="75" t="s">
        <v>96</v>
      </c>
      <c r="S85" s="75" t="s">
        <v>96</v>
      </c>
      <c r="T85" s="75" t="s">
        <v>96</v>
      </c>
      <c r="U85" s="74"/>
      <c r="V85" s="65" t="s">
        <v>298</v>
      </c>
      <c r="W85" s="50"/>
      <c r="X85" s="77">
        <v>2000</v>
      </c>
      <c r="Y85" s="50"/>
      <c r="Z85" s="50"/>
      <c r="AA85" s="51" t="s">
        <v>299</v>
      </c>
    </row>
    <row r="86" spans="1:28" s="49" customFormat="1" ht="38.25" x14ac:dyDescent="0.2">
      <c r="A86" s="50">
        <f t="shared" si="0"/>
        <v>3</v>
      </c>
      <c r="B86" s="65" t="s">
        <v>300</v>
      </c>
      <c r="C86" s="65" t="s">
        <v>301</v>
      </c>
      <c r="D86" s="50"/>
      <c r="E86" s="74"/>
      <c r="F86" s="51"/>
      <c r="G86" s="51"/>
      <c r="H86" s="51"/>
      <c r="I86" s="74"/>
      <c r="J86" s="75"/>
      <c r="K86" s="75"/>
      <c r="L86" s="75"/>
      <c r="M86" s="74"/>
      <c r="N86" s="75"/>
      <c r="O86" s="75"/>
      <c r="P86" s="75" t="s">
        <v>96</v>
      </c>
      <c r="Q86" s="74"/>
      <c r="R86" s="75" t="s">
        <v>96</v>
      </c>
      <c r="S86" s="75"/>
      <c r="T86" s="75"/>
      <c r="U86" s="74"/>
      <c r="V86" s="65" t="s">
        <v>302</v>
      </c>
      <c r="W86" s="50"/>
      <c r="X86" s="77">
        <v>3000</v>
      </c>
      <c r="Y86" s="50"/>
      <c r="Z86" s="50"/>
      <c r="AA86" s="51" t="s">
        <v>299</v>
      </c>
      <c r="AB86" s="70"/>
    </row>
    <row r="87" spans="1:28" s="49" customFormat="1" ht="13.5" x14ac:dyDescent="0.2">
      <c r="A87" s="50"/>
      <c r="B87" s="101" t="s">
        <v>303</v>
      </c>
      <c r="C87" s="102"/>
      <c r="D87" s="102"/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2"/>
      <c r="Z87" s="102"/>
      <c r="AA87" s="103"/>
    </row>
    <row r="88" spans="1:28" s="49" customFormat="1" ht="89.25" x14ac:dyDescent="0.2">
      <c r="A88" s="50">
        <f t="shared" ref="A88:A105" si="2">+A87+1</f>
        <v>1</v>
      </c>
      <c r="B88" s="65" t="s">
        <v>304</v>
      </c>
      <c r="C88" s="72" t="s">
        <v>305</v>
      </c>
      <c r="D88" s="85"/>
      <c r="E88" s="74"/>
      <c r="F88" s="75"/>
      <c r="G88" s="75"/>
      <c r="H88" s="75"/>
      <c r="I88" s="74"/>
      <c r="J88" s="75"/>
      <c r="K88" s="75"/>
      <c r="L88" s="75"/>
      <c r="M88" s="74"/>
      <c r="N88" s="75"/>
      <c r="O88" s="75" t="s">
        <v>96</v>
      </c>
      <c r="P88" s="75"/>
      <c r="Q88" s="74"/>
      <c r="R88" s="75"/>
      <c r="S88" s="75"/>
      <c r="T88" s="75"/>
      <c r="U88" s="74"/>
      <c r="V88" s="65" t="s">
        <v>306</v>
      </c>
      <c r="W88" s="50"/>
      <c r="X88" s="77">
        <v>10000</v>
      </c>
      <c r="Y88" s="50"/>
      <c r="Z88" s="50"/>
      <c r="AA88" s="51" t="s">
        <v>307</v>
      </c>
    </row>
    <row r="89" spans="1:28" s="49" customFormat="1" ht="76.5" x14ac:dyDescent="0.2">
      <c r="A89" s="50">
        <f t="shared" si="2"/>
        <v>2</v>
      </c>
      <c r="B89" s="65" t="s">
        <v>308</v>
      </c>
      <c r="C89" s="72" t="s">
        <v>309</v>
      </c>
      <c r="D89" s="50"/>
      <c r="E89" s="74"/>
      <c r="F89" s="75"/>
      <c r="G89" s="75"/>
      <c r="H89" s="75"/>
      <c r="I89" s="74"/>
      <c r="J89" s="75"/>
      <c r="K89" s="75"/>
      <c r="L89" s="75"/>
      <c r="M89" s="74"/>
      <c r="N89" s="75" t="s">
        <v>96</v>
      </c>
      <c r="O89" s="75" t="s">
        <v>96</v>
      </c>
      <c r="P89" s="75" t="s">
        <v>96</v>
      </c>
      <c r="Q89" s="74"/>
      <c r="R89" s="75"/>
      <c r="S89" s="75"/>
      <c r="T89" s="75"/>
      <c r="U89" s="74"/>
      <c r="V89" s="51" t="s">
        <v>310</v>
      </c>
      <c r="W89" s="50"/>
      <c r="X89" s="77">
        <v>12000</v>
      </c>
      <c r="Y89" s="50"/>
      <c r="Z89" s="50"/>
      <c r="AA89" s="51" t="s">
        <v>299</v>
      </c>
    </row>
    <row r="90" spans="1:28" s="49" customFormat="1" ht="76.5" x14ac:dyDescent="0.2">
      <c r="A90" s="50"/>
      <c r="B90" s="65" t="s">
        <v>311</v>
      </c>
      <c r="C90" s="72" t="s">
        <v>312</v>
      </c>
      <c r="D90" s="50"/>
      <c r="E90" s="74"/>
      <c r="F90" s="75"/>
      <c r="G90" s="75"/>
      <c r="H90" s="75"/>
      <c r="I90" s="74"/>
      <c r="J90" s="75"/>
      <c r="K90" s="75"/>
      <c r="L90" s="75"/>
      <c r="M90" s="74"/>
      <c r="N90" s="75"/>
      <c r="O90" s="75" t="s">
        <v>96</v>
      </c>
      <c r="P90" s="75"/>
      <c r="Q90" s="74"/>
      <c r="R90" s="75"/>
      <c r="S90" s="75"/>
      <c r="T90" s="75"/>
      <c r="U90" s="74"/>
      <c r="V90" s="51" t="s">
        <v>313</v>
      </c>
      <c r="W90" s="50"/>
      <c r="X90" s="77">
        <v>16000</v>
      </c>
      <c r="Y90" s="50"/>
      <c r="Z90" s="50"/>
      <c r="AA90" s="51" t="s">
        <v>299</v>
      </c>
    </row>
    <row r="91" spans="1:28" s="49" customFormat="1" ht="45.75" customHeight="1" x14ac:dyDescent="0.2">
      <c r="A91" s="50">
        <f>+A89+1</f>
        <v>3</v>
      </c>
      <c r="B91" s="65" t="s">
        <v>314</v>
      </c>
      <c r="C91" s="72" t="s">
        <v>315</v>
      </c>
      <c r="D91" s="72"/>
      <c r="E91" s="74"/>
      <c r="F91" s="75"/>
      <c r="G91" s="75"/>
      <c r="H91" s="75"/>
      <c r="I91" s="74"/>
      <c r="J91" s="75" t="s">
        <v>96</v>
      </c>
      <c r="K91" s="75" t="s">
        <v>96</v>
      </c>
      <c r="L91" s="75" t="s">
        <v>96</v>
      </c>
      <c r="M91" s="74"/>
      <c r="N91" s="75"/>
      <c r="O91" s="75"/>
      <c r="P91" s="75"/>
      <c r="Q91" s="74"/>
      <c r="R91" s="75"/>
      <c r="S91" s="75"/>
      <c r="T91" s="75"/>
      <c r="U91" s="74"/>
      <c r="V91" s="51" t="s">
        <v>316</v>
      </c>
      <c r="W91" s="50"/>
      <c r="X91" s="77">
        <v>4000</v>
      </c>
      <c r="Y91" s="50"/>
      <c r="Z91" s="50"/>
      <c r="AA91" s="51" t="s">
        <v>317</v>
      </c>
    </row>
    <row r="92" spans="1:28" s="49" customFormat="1" ht="13.5" x14ac:dyDescent="0.2">
      <c r="A92" s="50"/>
      <c r="B92" s="101" t="s">
        <v>318</v>
      </c>
      <c r="C92" s="102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3"/>
    </row>
    <row r="93" spans="1:28" s="49" customFormat="1" ht="30" customHeight="1" x14ac:dyDescent="0.2">
      <c r="A93" s="50">
        <f>1</f>
        <v>1</v>
      </c>
      <c r="B93" s="51" t="s">
        <v>319</v>
      </c>
      <c r="C93" s="51" t="s">
        <v>320</v>
      </c>
      <c r="D93" s="50"/>
      <c r="E93" s="74"/>
      <c r="F93" s="75" t="s">
        <v>96</v>
      </c>
      <c r="G93" s="75" t="s">
        <v>96</v>
      </c>
      <c r="H93" s="75" t="s">
        <v>96</v>
      </c>
      <c r="I93" s="74"/>
      <c r="J93" s="75" t="s">
        <v>96</v>
      </c>
      <c r="K93" s="75" t="s">
        <v>96</v>
      </c>
      <c r="L93" s="75" t="s">
        <v>96</v>
      </c>
      <c r="M93" s="74"/>
      <c r="N93" s="75" t="s">
        <v>96</v>
      </c>
      <c r="O93" s="75" t="s">
        <v>96</v>
      </c>
      <c r="P93" s="75" t="s">
        <v>96</v>
      </c>
      <c r="Q93" s="74"/>
      <c r="R93" s="75" t="s">
        <v>96</v>
      </c>
      <c r="S93" s="75" t="s">
        <v>96</v>
      </c>
      <c r="T93" s="75" t="s">
        <v>96</v>
      </c>
      <c r="U93" s="74"/>
      <c r="V93" s="51" t="s">
        <v>321</v>
      </c>
      <c r="W93" s="51" t="s">
        <v>322</v>
      </c>
      <c r="X93" s="77">
        <v>20000</v>
      </c>
      <c r="Y93" s="50"/>
      <c r="Z93" s="50"/>
      <c r="AA93" s="51" t="s">
        <v>226</v>
      </c>
    </row>
    <row r="94" spans="1:28" s="49" customFormat="1" ht="31.5" customHeight="1" x14ac:dyDescent="0.2">
      <c r="A94" s="50">
        <f>+A93+1</f>
        <v>2</v>
      </c>
      <c r="B94" s="51" t="s">
        <v>323</v>
      </c>
      <c r="C94" s="51" t="s">
        <v>324</v>
      </c>
      <c r="D94" s="50"/>
      <c r="E94" s="74"/>
      <c r="F94" s="75"/>
      <c r="G94" s="75"/>
      <c r="H94" s="75"/>
      <c r="I94" s="74"/>
      <c r="J94" s="75" t="s">
        <v>96</v>
      </c>
      <c r="K94" s="75" t="s">
        <v>96</v>
      </c>
      <c r="L94" s="75"/>
      <c r="M94" s="74"/>
      <c r="N94" s="75"/>
      <c r="O94" s="75"/>
      <c r="P94" s="75"/>
      <c r="Q94" s="74"/>
      <c r="R94" s="75"/>
      <c r="S94" s="75"/>
      <c r="T94" s="75"/>
      <c r="U94" s="74"/>
      <c r="V94" s="51" t="s">
        <v>325</v>
      </c>
      <c r="W94" s="51" t="s">
        <v>322</v>
      </c>
      <c r="X94" s="77">
        <v>30000</v>
      </c>
      <c r="Y94" s="50"/>
      <c r="Z94" s="50"/>
      <c r="AA94" s="51" t="s">
        <v>226</v>
      </c>
      <c r="AB94" s="70"/>
    </row>
    <row r="95" spans="1:28" s="49" customFormat="1" x14ac:dyDescent="0.2">
      <c r="A95" s="50"/>
      <c r="B95" s="98" t="s">
        <v>326</v>
      </c>
      <c r="C95" s="99"/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9"/>
      <c r="Z95" s="99"/>
      <c r="AA95" s="100"/>
    </row>
    <row r="96" spans="1:28" s="49" customFormat="1" ht="13.5" x14ac:dyDescent="0.2">
      <c r="A96" s="50"/>
      <c r="B96" s="101" t="s">
        <v>327</v>
      </c>
      <c r="C96" s="102"/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3"/>
    </row>
    <row r="97" spans="1:27" s="49" customFormat="1" ht="76.5" x14ac:dyDescent="0.2">
      <c r="A97" s="50">
        <f>1</f>
        <v>1</v>
      </c>
      <c r="B97" s="65" t="s">
        <v>328</v>
      </c>
      <c r="C97" s="65" t="s">
        <v>329</v>
      </c>
      <c r="D97" s="50"/>
      <c r="E97" s="74"/>
      <c r="F97" s="75"/>
      <c r="G97" s="75"/>
      <c r="H97" s="75" t="s">
        <v>96</v>
      </c>
      <c r="I97" s="74"/>
      <c r="J97" s="75" t="s">
        <v>96</v>
      </c>
      <c r="K97" s="75" t="s">
        <v>96</v>
      </c>
      <c r="L97" s="75" t="s">
        <v>96</v>
      </c>
      <c r="M97" s="74"/>
      <c r="N97" s="75" t="s">
        <v>96</v>
      </c>
      <c r="O97" s="75" t="s">
        <v>96</v>
      </c>
      <c r="P97" s="75" t="s">
        <v>96</v>
      </c>
      <c r="Q97" s="74"/>
      <c r="R97" s="75"/>
      <c r="S97" s="75"/>
      <c r="T97" s="75"/>
      <c r="U97" s="74"/>
      <c r="V97" s="51" t="s">
        <v>330</v>
      </c>
      <c r="W97" s="50"/>
      <c r="X97" s="91">
        <v>110000</v>
      </c>
      <c r="Y97" s="50"/>
      <c r="Z97" s="50"/>
      <c r="AA97" s="51" t="s">
        <v>226</v>
      </c>
    </row>
    <row r="98" spans="1:27" s="49" customFormat="1" ht="76.5" x14ac:dyDescent="0.2">
      <c r="A98" s="50">
        <f t="shared" si="2"/>
        <v>2</v>
      </c>
      <c r="B98" s="65" t="s">
        <v>331</v>
      </c>
      <c r="C98" s="65" t="s">
        <v>332</v>
      </c>
      <c r="D98" s="50"/>
      <c r="E98" s="74"/>
      <c r="F98" s="75" t="s">
        <v>96</v>
      </c>
      <c r="G98" s="75" t="s">
        <v>96</v>
      </c>
      <c r="H98" s="75" t="s">
        <v>96</v>
      </c>
      <c r="I98" s="74"/>
      <c r="J98" s="75"/>
      <c r="K98" s="75"/>
      <c r="L98" s="75"/>
      <c r="M98" s="74"/>
      <c r="N98" s="75"/>
      <c r="O98" s="75"/>
      <c r="P98" s="75"/>
      <c r="Q98" s="74"/>
      <c r="R98" s="75"/>
      <c r="S98" s="75"/>
      <c r="T98" s="75"/>
      <c r="U98" s="74"/>
      <c r="V98" s="51" t="s">
        <v>333</v>
      </c>
      <c r="W98" s="50"/>
      <c r="X98" s="91">
        <v>145270</v>
      </c>
      <c r="Y98" s="50"/>
      <c r="Z98" s="50"/>
      <c r="AA98" s="51" t="s">
        <v>226</v>
      </c>
    </row>
    <row r="99" spans="1:27" s="49" customFormat="1" ht="13.5" x14ac:dyDescent="0.2">
      <c r="A99" s="50"/>
      <c r="B99" s="101" t="s">
        <v>334</v>
      </c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2"/>
      <c r="Z99" s="102"/>
      <c r="AA99" s="103"/>
    </row>
    <row r="100" spans="1:27" s="49" customFormat="1" ht="38.25" x14ac:dyDescent="0.2">
      <c r="A100" s="50">
        <v>1</v>
      </c>
      <c r="B100" s="65" t="s">
        <v>335</v>
      </c>
      <c r="C100" s="65" t="s">
        <v>336</v>
      </c>
      <c r="D100" s="65"/>
      <c r="E100" s="74"/>
      <c r="F100" s="65"/>
      <c r="G100" s="65"/>
      <c r="H100" s="65"/>
      <c r="I100" s="74"/>
      <c r="J100" s="65"/>
      <c r="K100" s="65"/>
      <c r="L100" s="65"/>
      <c r="M100" s="74"/>
      <c r="N100" s="65" t="s">
        <v>96</v>
      </c>
      <c r="O100" s="65" t="s">
        <v>96</v>
      </c>
      <c r="P100" s="65"/>
      <c r="Q100" s="74"/>
      <c r="R100" s="65"/>
      <c r="S100" s="65"/>
      <c r="T100" s="65"/>
      <c r="U100" s="74"/>
      <c r="V100" s="65" t="s">
        <v>337</v>
      </c>
      <c r="W100" s="65"/>
      <c r="X100" s="63">
        <v>7200</v>
      </c>
      <c r="Y100" s="65"/>
      <c r="Z100" s="81"/>
      <c r="AA100" s="81"/>
    </row>
    <row r="101" spans="1:27" ht="76.5" x14ac:dyDescent="0.2">
      <c r="A101" s="50">
        <f>+A100+1</f>
        <v>2</v>
      </c>
      <c r="B101" s="65" t="s">
        <v>338</v>
      </c>
      <c r="C101" s="65" t="s">
        <v>339</v>
      </c>
      <c r="D101" s="92"/>
      <c r="E101" s="53"/>
      <c r="F101" s="54"/>
      <c r="G101" s="54"/>
      <c r="H101" s="54"/>
      <c r="I101" s="53"/>
      <c r="J101" s="54"/>
      <c r="K101" s="54"/>
      <c r="L101" s="54"/>
      <c r="M101" s="53"/>
      <c r="N101" s="54"/>
      <c r="O101" s="54"/>
      <c r="P101" s="54"/>
      <c r="Q101" s="53"/>
      <c r="R101" s="54" t="s">
        <v>96</v>
      </c>
      <c r="S101" s="54" t="s">
        <v>96</v>
      </c>
      <c r="T101" s="54"/>
      <c r="U101" s="53"/>
      <c r="V101" s="56" t="s">
        <v>340</v>
      </c>
      <c r="W101" s="52"/>
      <c r="X101" s="63">
        <v>35000</v>
      </c>
      <c r="Y101" s="52"/>
      <c r="Z101" s="93"/>
      <c r="AA101" s="93"/>
    </row>
    <row r="102" spans="1:27" ht="25.5" x14ac:dyDescent="0.2">
      <c r="A102" s="50">
        <f t="shared" si="2"/>
        <v>3</v>
      </c>
      <c r="B102" s="65" t="s">
        <v>341</v>
      </c>
      <c r="C102" s="65" t="s">
        <v>342</v>
      </c>
      <c r="D102" s="65"/>
      <c r="E102" s="53"/>
      <c r="F102" s="54"/>
      <c r="G102" s="54"/>
      <c r="H102" s="54"/>
      <c r="I102" s="53"/>
      <c r="J102" s="54"/>
      <c r="K102" s="54"/>
      <c r="L102" s="54"/>
      <c r="M102" s="53"/>
      <c r="N102" s="54" t="s">
        <v>96</v>
      </c>
      <c r="O102" s="54" t="s">
        <v>96</v>
      </c>
      <c r="P102" s="54"/>
      <c r="Q102" s="53"/>
      <c r="R102" s="54"/>
      <c r="S102" s="54"/>
      <c r="T102" s="54"/>
      <c r="U102" s="53"/>
      <c r="V102" s="56" t="s">
        <v>343</v>
      </c>
      <c r="W102" s="52"/>
      <c r="X102" s="63">
        <v>20000</v>
      </c>
      <c r="Y102" s="52"/>
      <c r="Z102" s="93"/>
      <c r="AA102" s="93"/>
    </row>
    <row r="103" spans="1:27" ht="38.25" x14ac:dyDescent="0.2">
      <c r="A103" s="50">
        <f t="shared" si="2"/>
        <v>4</v>
      </c>
      <c r="B103" s="65" t="s">
        <v>344</v>
      </c>
      <c r="C103" s="65" t="s">
        <v>345</v>
      </c>
      <c r="D103" s="65"/>
      <c r="E103" s="53"/>
      <c r="F103" s="54"/>
      <c r="G103" s="54"/>
      <c r="H103" s="54"/>
      <c r="I103" s="53"/>
      <c r="J103" s="54"/>
      <c r="K103" s="54"/>
      <c r="L103" s="54"/>
      <c r="M103" s="53"/>
      <c r="N103" s="54"/>
      <c r="O103" s="54"/>
      <c r="P103" s="54"/>
      <c r="Q103" s="53"/>
      <c r="R103" s="54" t="s">
        <v>96</v>
      </c>
      <c r="S103" s="54"/>
      <c r="T103" s="54"/>
      <c r="U103" s="53"/>
      <c r="V103" s="56" t="s">
        <v>346</v>
      </c>
      <c r="W103" s="52"/>
      <c r="X103" s="63">
        <v>7200</v>
      </c>
      <c r="Y103" s="52"/>
      <c r="Z103" s="93"/>
      <c r="AA103" s="93"/>
    </row>
    <row r="104" spans="1:27" ht="178.5" x14ac:dyDescent="0.2">
      <c r="A104" s="50">
        <f t="shared" si="2"/>
        <v>5</v>
      </c>
      <c r="B104" s="65" t="s">
        <v>347</v>
      </c>
      <c r="C104" s="68" t="s">
        <v>348</v>
      </c>
      <c r="D104" s="68" t="s">
        <v>349</v>
      </c>
      <c r="E104" s="53"/>
      <c r="F104" s="54"/>
      <c r="G104" s="54"/>
      <c r="H104" s="54"/>
      <c r="I104" s="53"/>
      <c r="J104" s="54"/>
      <c r="K104" s="54"/>
      <c r="L104" s="54"/>
      <c r="M104" s="53"/>
      <c r="N104" s="54"/>
      <c r="O104" s="54"/>
      <c r="P104" s="54" t="s">
        <v>96</v>
      </c>
      <c r="Q104" s="53"/>
      <c r="R104" s="54" t="s">
        <v>96</v>
      </c>
      <c r="S104" s="54"/>
      <c r="T104" s="54"/>
      <c r="U104" s="53"/>
      <c r="V104" s="69" t="s">
        <v>350</v>
      </c>
      <c r="W104" s="52"/>
      <c r="X104" s="55">
        <v>98000</v>
      </c>
      <c r="Y104" s="52"/>
      <c r="Z104" s="52"/>
      <c r="AA104" s="48" t="s">
        <v>226</v>
      </c>
    </row>
    <row r="105" spans="1:27" ht="153" x14ac:dyDescent="0.2">
      <c r="A105" s="50">
        <f t="shared" si="2"/>
        <v>6</v>
      </c>
      <c r="B105" s="65" t="s">
        <v>351</v>
      </c>
      <c r="C105" s="65" t="s">
        <v>352</v>
      </c>
      <c r="D105" s="94"/>
      <c r="E105" s="74"/>
      <c r="F105" s="75"/>
      <c r="G105" s="75"/>
      <c r="H105" s="75"/>
      <c r="I105" s="74"/>
      <c r="J105" s="75"/>
      <c r="K105" s="75"/>
      <c r="L105" s="75"/>
      <c r="M105" s="74"/>
      <c r="N105" s="75"/>
      <c r="O105" s="75" t="s">
        <v>96</v>
      </c>
      <c r="P105" s="75" t="s">
        <v>96</v>
      </c>
      <c r="Q105" s="74"/>
      <c r="R105" s="75"/>
      <c r="S105" s="75"/>
      <c r="T105" s="75"/>
      <c r="U105" s="74"/>
      <c r="V105" s="65" t="s">
        <v>353</v>
      </c>
      <c r="W105" s="50"/>
      <c r="X105" s="77">
        <v>30000</v>
      </c>
      <c r="Y105" s="92"/>
      <c r="Z105" s="92"/>
      <c r="AA105" s="48" t="s">
        <v>226</v>
      </c>
    </row>
    <row r="106" spans="1:27" x14ac:dyDescent="0.2">
      <c r="C106" s="65"/>
      <c r="X106" s="95"/>
      <c r="AA106" s="95"/>
    </row>
    <row r="107" spans="1:27" x14ac:dyDescent="0.2">
      <c r="X107" s="95"/>
    </row>
    <row r="108" spans="1:27" x14ac:dyDescent="0.2">
      <c r="X108" s="95"/>
    </row>
    <row r="109" spans="1:27" x14ac:dyDescent="0.2">
      <c r="X109" s="95"/>
    </row>
    <row r="110" spans="1:27" x14ac:dyDescent="0.2">
      <c r="X110" s="95"/>
    </row>
  </sheetData>
  <mergeCells count="47">
    <mergeCell ref="B99:AA99"/>
    <mergeCell ref="G2:H2"/>
    <mergeCell ref="G1:AA1"/>
    <mergeCell ref="M6:M7"/>
    <mergeCell ref="Q6:Q7"/>
    <mergeCell ref="J6:L6"/>
    <mergeCell ref="N6:P6"/>
    <mergeCell ref="Y6:Y7"/>
    <mergeCell ref="E3:AA3"/>
    <mergeCell ref="G4:H4"/>
    <mergeCell ref="I4:AA4"/>
    <mergeCell ref="E5:AA5"/>
    <mergeCell ref="U6:U7"/>
    <mergeCell ref="V6:V7"/>
    <mergeCell ref="X6:X7"/>
    <mergeCell ref="AA6:AA7"/>
    <mergeCell ref="C6:C7"/>
    <mergeCell ref="B79:AA79"/>
    <mergeCell ref="B83:AA83"/>
    <mergeCell ref="B87:AA87"/>
    <mergeCell ref="B50:AA50"/>
    <mergeCell ref="B55:AA55"/>
    <mergeCell ref="B58:AA58"/>
    <mergeCell ref="B49:AA49"/>
    <mergeCell ref="B78:AA78"/>
    <mergeCell ref="B36:AA36"/>
    <mergeCell ref="B6:B7"/>
    <mergeCell ref="B8:AA8"/>
    <mergeCell ref="B47:AA47"/>
    <mergeCell ref="B42:AA42"/>
    <mergeCell ref="B37:AA37"/>
    <mergeCell ref="R6:T6"/>
    <mergeCell ref="E6:E7"/>
    <mergeCell ref="I6:I7"/>
    <mergeCell ref="Z6:Z7"/>
    <mergeCell ref="D6:D7"/>
    <mergeCell ref="W6:W7"/>
    <mergeCell ref="F6:H6"/>
    <mergeCell ref="B95:AA95"/>
    <mergeCell ref="B96:AA96"/>
    <mergeCell ref="B34:AA34"/>
    <mergeCell ref="B28:AA28"/>
    <mergeCell ref="B9:AA9"/>
    <mergeCell ref="B31:AA31"/>
    <mergeCell ref="B66:AA66"/>
    <mergeCell ref="B92:AA92"/>
    <mergeCell ref="B72:AA72"/>
  </mergeCell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673C04CFF664498C6D230F7DC9002D" ma:contentTypeVersion="13" ma:contentTypeDescription="Create a new document." ma:contentTypeScope="" ma:versionID="4a9afb524099455042e365180ef4dcef">
  <xsd:schema xmlns:xsd="http://www.w3.org/2001/XMLSchema" xmlns:xs="http://www.w3.org/2001/XMLSchema" xmlns:p="http://schemas.microsoft.com/office/2006/metadata/properties" xmlns:ns2="aeaaafad-0aeb-47f1-beb2-3e40a0446ae1" xmlns:ns3="794cbd40-fc6d-4c0a-9217-0f6cd4b26116" targetNamespace="http://schemas.microsoft.com/office/2006/metadata/properties" ma:root="true" ma:fieldsID="a028a6d9c35a412546fa5634681fc389" ns2:_="" ns3:_="">
    <xsd:import namespace="aeaaafad-0aeb-47f1-beb2-3e40a0446ae1"/>
    <xsd:import namespace="794cbd40-fc6d-4c0a-9217-0f6cd4b261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EventHashCode" minOccurs="0"/>
                <xsd:element ref="ns2:MediaServiceGenerationTime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aaafad-0aeb-47f1-beb2-3e40a0446a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4cbd40-fc6d-4c0a-9217-0f6cd4b2611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A2A2E1-9A66-45FB-818A-471A78F1A63D}">
  <ds:schemaRefs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794cbd40-fc6d-4c0a-9217-0f6cd4b26116"/>
    <ds:schemaRef ds:uri="aeaaafad-0aeb-47f1-beb2-3e40a0446ae1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28A54DD-D43E-4F0A-8C06-E3ED057B63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aaafad-0aeb-47f1-beb2-3e40a0446ae1"/>
    <ds:schemaRef ds:uri="794cbd40-fc6d-4c0a-9217-0f6cd4b261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6C6B7A-07D8-4804-9210-BC5B1D5997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RECAP PTBA 2021</vt:lpstr>
      <vt:lpstr>calcul</vt:lpstr>
      <vt:lpstr>PTBA 2021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Schenineda</dc:creator>
  <cp:keywords/>
  <dc:description/>
  <cp:lastModifiedBy>CERSA</cp:lastModifiedBy>
  <cp:revision/>
  <dcterms:created xsi:type="dcterms:W3CDTF">2020-10-26T16:13:38Z</dcterms:created>
  <dcterms:modified xsi:type="dcterms:W3CDTF">2021-01-28T07:21:54Z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0x01010064673C04CFF664498C6D230F7DC9002D</vt:lpwstr>
  </property>
</Properties>
</file>